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7.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8.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9.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10.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11.xml" ContentType="application/vnd.openxmlformats-officedocument.drawing+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codeName="ThisWorkbook"/>
  <mc:AlternateContent xmlns:mc="http://schemas.openxmlformats.org/markup-compatibility/2006">
    <mc:Choice Requires="x15">
      <x15ac:absPath xmlns:x15ac="http://schemas.microsoft.com/office/spreadsheetml/2010/11/ac" url="C:\Users\jack\OneDrive - FutureSense, LLC\FUTURESENSE - JT\Brewery Survey\2017 Study\2017 - Submissions\Template\Final Input Doc\"/>
    </mc:Choice>
  </mc:AlternateContent>
  <bookViews>
    <workbookView xWindow="825" yWindow="465" windowWidth="27975" windowHeight="12435" tabRatio="838"/>
  </bookViews>
  <sheets>
    <sheet name="0 - Instructions" sheetId="6" r:id="rId1"/>
    <sheet name="1- Brewery Information" sheetId="8" r:id="rId2"/>
    <sheet name="2 Non-Sales Jobs - Compensation" sheetId="9" r:id="rId3"/>
    <sheet name="3 - Sales Jobs - Compensation" sheetId="12" r:id="rId4"/>
    <sheet name="4a -  Production and Operations" sheetId="16" r:id="rId5"/>
    <sheet name="4b - Addtl Sales Information" sheetId="17" r:id="rId6"/>
    <sheet name="4c - Paid Time Off" sheetId="18" r:id="rId7"/>
    <sheet name="4d - Health Benefits" sheetId="19" r:id="rId8"/>
    <sheet name="4e - Retirement Plans" sheetId="20" r:id="rId9"/>
    <sheet name="4f - Other Benefits" sheetId="21" r:id="rId10"/>
    <sheet name="4g - Addtl People Strategies" sheetId="22" r:id="rId11"/>
    <sheet name="Submission and Feedback" sheetId="14" r:id="rId12"/>
    <sheet name="Job Codes &amp; Descriptions" sheetId="13" r:id="rId13"/>
    <sheet name="Terminology" sheetId="7" r:id="rId14"/>
    <sheet name="Do Not Delete" sheetId="24" state="hidden" r:id="rId15"/>
    <sheet name="Coding" sheetId="5" state="hidden" r:id="rId16"/>
  </sheets>
  <externalReferences>
    <externalReference r:id="rId17"/>
    <externalReference r:id="rId18"/>
  </externalReferences>
  <definedNames>
    <definedName name="_xlnm._FilterDatabase" localSheetId="6" hidden="1">'4c - Paid Time Off'!$A$7:$G$7</definedName>
    <definedName name="_xlnm._FilterDatabase" localSheetId="14" hidden="1">'Do Not Delete'!$A$1:$O$1</definedName>
    <definedName name="a">Coding!$C$2:$C$4</definedName>
    <definedName name="Account_Manager_Rep____Generic">Coding!$A$2:$A$11</definedName>
    <definedName name="Drop_Down_Menu___Type_of_Commission">Coding!$A$14:$A$24</definedName>
    <definedName name="OptionGroup1">'[1]Hidden Sheet'!$K$1:$K$7</definedName>
    <definedName name="OptionGroup11">'[1]Hidden Sheet'!$O$1:$O$6</definedName>
    <definedName name="OptionGroup12">'[1]Hidden Sheet'!$P$1:$P$2</definedName>
    <definedName name="OptionGroup21">'[1]Hidden Sheet'!$Q$1:$Q$2</definedName>
    <definedName name="OptionGroup22">'[1]Hidden Sheet'!$R$1:$R$2</definedName>
    <definedName name="OptionGroup23">'[1]Hidden Sheet'!$Y$1:$Y$2</definedName>
    <definedName name="OptionGroup30">'[1]Hidden Sheet'!$W$1:$W$6</definedName>
    <definedName name="OptionGroup33">'[2]Hidden Sheet'!$AB$1:$AB$5</definedName>
    <definedName name="OptionGroup34">'[1]Hidden Sheet'!$S$1:$S$5</definedName>
    <definedName name="OptionGroup35">'[1]Hidden Sheet'!$T$1:$T$2</definedName>
    <definedName name="OptionGroup36">'[1]Hidden Sheet'!$U$1:$U$6</definedName>
    <definedName name="OptionGroup37">'[1]Hidden Sheet'!$V$1:$V$9</definedName>
    <definedName name="OptionGroup6">'[1]Hidden Sheet'!$L$1:$L$2</definedName>
    <definedName name="OptionGroup68">'[1]Hidden Sheet'!$X$1:$X$15</definedName>
    <definedName name="OptionGroup69">'[1]Hidden Sheet'!$Y$1:$Y$3</definedName>
    <definedName name="OptionGroup7">'[1]Hidden Sheet'!$M$1:$M$2</definedName>
    <definedName name="OptionGroup70">'[1]Hidden Sheet'!$Z$1:$Z$6</definedName>
    <definedName name="OptionGroup9">'[1]Hidden Sheet'!$N$1:$N$2</definedName>
    <definedName name="Per_Case_Equivalent">Coding!$A$15:$A$24</definedName>
    <definedName name="Production_Brewery">Coding!$C$2:$C$3</definedName>
    <definedName name="Type_of_Organization">Coding!$C$1:$C$4</definedName>
  </definedNames>
  <calcPr calcId="17102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117" i="24" l="1"/>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E110" i="24"/>
  <c r="E112" i="24"/>
  <c r="E113" i="24"/>
  <c r="E115" i="24"/>
  <c r="E117" i="24"/>
  <c r="E116" i="24"/>
  <c r="E114" i="24"/>
  <c r="E111" i="24"/>
  <c r="E109" i="24"/>
  <c r="E108" i="24"/>
  <c r="E107" i="24"/>
  <c r="E105" i="24"/>
  <c r="E106" i="24"/>
  <c r="E101" i="24"/>
  <c r="E102" i="24"/>
  <c r="E103" i="24"/>
  <c r="E104" i="24"/>
  <c r="E89" i="24"/>
  <c r="E90" i="24"/>
  <c r="E91" i="24"/>
  <c r="E92" i="24"/>
  <c r="E93" i="24"/>
  <c r="E94" i="24"/>
  <c r="E95" i="24"/>
  <c r="E96" i="24"/>
  <c r="E97" i="24"/>
  <c r="E98" i="24"/>
  <c r="E99" i="24"/>
  <c r="E100" i="24"/>
  <c r="E88" i="24"/>
  <c r="E87" i="24"/>
  <c r="E86" i="24"/>
  <c r="E85" i="24"/>
  <c r="E84" i="24"/>
  <c r="F13" i="20"/>
  <c r="G22" i="24"/>
  <c r="F30" i="17"/>
  <c r="G23" i="24"/>
  <c r="G24" i="24"/>
  <c r="F22" i="24"/>
  <c r="F23" i="24"/>
  <c r="F24" i="24"/>
  <c r="F25" i="24"/>
  <c r="E22" i="24"/>
  <c r="D30" i="17"/>
  <c r="E23" i="24"/>
  <c r="E24" i="24"/>
  <c r="F31" i="17"/>
  <c r="F32" i="17"/>
  <c r="G25" i="24"/>
  <c r="F29" i="17"/>
  <c r="G29" i="17"/>
  <c r="F28" i="17"/>
  <c r="G31" i="17"/>
  <c r="G30" i="17"/>
  <c r="G28" i="17"/>
  <c r="D31" i="17"/>
  <c r="D32" i="17"/>
  <c r="E25" i="24"/>
  <c r="D29" i="17"/>
  <c r="G32" i="17"/>
  <c r="A25" i="24"/>
  <c r="A24" i="24"/>
  <c r="E77" i="24"/>
  <c r="I77" i="24"/>
  <c r="E57" i="24"/>
  <c r="I57" i="24"/>
  <c r="J57" i="24"/>
  <c r="I48" i="24"/>
  <c r="E48" i="24"/>
  <c r="E76" i="24"/>
  <c r="D9" i="22"/>
  <c r="E58" i="24"/>
  <c r="I58" i="24"/>
  <c r="E54" i="24"/>
  <c r="E53" i="24"/>
  <c r="I30" i="24"/>
  <c r="E30" i="24"/>
  <c r="I26" i="24"/>
  <c r="I19" i="24"/>
  <c r="I12" i="24"/>
  <c r="I8" i="24"/>
  <c r="E8" i="24"/>
  <c r="I7" i="24"/>
  <c r="E7" i="24"/>
  <c r="I76" i="24"/>
  <c r="I65" i="24"/>
  <c r="I66" i="24"/>
  <c r="I67" i="24"/>
  <c r="I68" i="24"/>
  <c r="I69" i="24"/>
  <c r="I64" i="24"/>
  <c r="I63" i="24"/>
  <c r="I59" i="24"/>
  <c r="I60" i="24"/>
  <c r="I61" i="24"/>
  <c r="I62" i="24"/>
  <c r="I50" i="24"/>
  <c r="I51" i="24"/>
  <c r="I52" i="24"/>
  <c r="I53" i="24"/>
  <c r="I54" i="24"/>
  <c r="I55" i="24"/>
  <c r="I49" i="24"/>
  <c r="I46" i="24"/>
  <c r="I47" i="24"/>
  <c r="I45" i="24"/>
  <c r="I44" i="24"/>
  <c r="I39" i="24"/>
  <c r="I15" i="24"/>
  <c r="G4" i="12"/>
  <c r="G4" i="9"/>
  <c r="A27" i="24"/>
  <c r="A28" i="24"/>
  <c r="A29" i="24"/>
  <c r="A30" i="24"/>
  <c r="A31" i="24"/>
  <c r="A32" i="24"/>
  <c r="A33" i="24"/>
  <c r="A34" i="24"/>
  <c r="A35" i="24"/>
  <c r="A36" i="24"/>
  <c r="A37" i="24"/>
  <c r="A38" i="24"/>
  <c r="A39" i="24"/>
  <c r="A40" i="24"/>
  <c r="A41" i="24"/>
  <c r="A42" i="24"/>
  <c r="A43" i="24"/>
  <c r="A44" i="24"/>
  <c r="A45" i="24"/>
  <c r="A46" i="24"/>
  <c r="A47" i="24"/>
  <c r="A48" i="24"/>
  <c r="A49" i="24"/>
  <c r="A50" i="24"/>
  <c r="A51" i="24"/>
  <c r="A52" i="24"/>
  <c r="A53" i="24"/>
  <c r="A54" i="24"/>
  <c r="A55" i="24"/>
  <c r="A56" i="24"/>
  <c r="A57" i="24"/>
  <c r="A58" i="24"/>
  <c r="A59" i="24"/>
  <c r="A60" i="24"/>
  <c r="A61" i="24"/>
  <c r="A62" i="24"/>
  <c r="A63" i="24"/>
  <c r="A64" i="24"/>
  <c r="A65" i="24"/>
  <c r="A66" i="24"/>
  <c r="A67" i="24"/>
  <c r="A68" i="24"/>
  <c r="A69" i="24"/>
  <c r="A70" i="24"/>
  <c r="A71" i="24"/>
  <c r="A72" i="24"/>
  <c r="A73" i="24"/>
  <c r="A74" i="24"/>
  <c r="A75" i="24"/>
  <c r="A76" i="24"/>
  <c r="A77" i="24"/>
  <c r="A78" i="24"/>
  <c r="A79" i="24"/>
  <c r="A80" i="24"/>
  <c r="A81" i="24"/>
  <c r="A82" i="24"/>
  <c r="A83" i="24"/>
  <c r="F58" i="24"/>
  <c r="F9" i="22"/>
  <c r="G58" i="24"/>
  <c r="E59" i="24"/>
  <c r="J59" i="24"/>
  <c r="F59" i="24"/>
  <c r="G59" i="24"/>
  <c r="E60" i="24"/>
  <c r="J60" i="24"/>
  <c r="F60" i="24"/>
  <c r="G60" i="24"/>
  <c r="E61" i="24"/>
  <c r="F61" i="24"/>
  <c r="G61" i="24"/>
  <c r="E62" i="24"/>
  <c r="F62" i="24"/>
  <c r="G62" i="24"/>
  <c r="E63" i="24"/>
  <c r="J63" i="24"/>
  <c r="F63" i="24"/>
  <c r="G63" i="24"/>
  <c r="D15" i="22"/>
  <c r="E64" i="24"/>
  <c r="J64" i="24"/>
  <c r="F64" i="24"/>
  <c r="F15" i="22"/>
  <c r="G64" i="24"/>
  <c r="E65" i="24"/>
  <c r="J65" i="24"/>
  <c r="F65" i="24"/>
  <c r="G65" i="24"/>
  <c r="E66" i="24"/>
  <c r="J66" i="24"/>
  <c r="F66" i="24"/>
  <c r="G66" i="24"/>
  <c r="E67" i="24"/>
  <c r="J67" i="24"/>
  <c r="F67" i="24"/>
  <c r="G67" i="24"/>
  <c r="E68" i="24"/>
  <c r="F68" i="24"/>
  <c r="G68" i="24"/>
  <c r="E69" i="24"/>
  <c r="J69" i="24"/>
  <c r="F69" i="24"/>
  <c r="G69" i="24"/>
  <c r="E70" i="24"/>
  <c r="F70" i="24"/>
  <c r="E71" i="24"/>
  <c r="F71" i="24"/>
  <c r="E72" i="24"/>
  <c r="F72" i="24"/>
  <c r="E73" i="24"/>
  <c r="F73" i="24"/>
  <c r="E74" i="24"/>
  <c r="F74" i="24"/>
  <c r="E75" i="24"/>
  <c r="F75" i="24"/>
  <c r="F76" i="24"/>
  <c r="F27" i="22"/>
  <c r="G76" i="24"/>
  <c r="E28" i="22"/>
  <c r="F77" i="24"/>
  <c r="F28" i="22"/>
  <c r="G77" i="24"/>
  <c r="D29" i="22"/>
  <c r="E78" i="24"/>
  <c r="F78" i="24"/>
  <c r="F29" i="22"/>
  <c r="G78" i="24"/>
  <c r="E79" i="24"/>
  <c r="F79" i="24"/>
  <c r="G79" i="24"/>
  <c r="E80" i="24"/>
  <c r="F80" i="24"/>
  <c r="G80" i="24"/>
  <c r="D32" i="22"/>
  <c r="E81" i="24"/>
  <c r="F81" i="24"/>
  <c r="F32" i="22"/>
  <c r="G81" i="24"/>
  <c r="E82" i="24"/>
  <c r="F82" i="24"/>
  <c r="G82" i="24"/>
  <c r="D34" i="22"/>
  <c r="E83" i="24"/>
  <c r="F83" i="24"/>
  <c r="F34" i="22"/>
  <c r="G83" i="24"/>
  <c r="E8" i="22"/>
  <c r="F57" i="24"/>
  <c r="F8" i="22"/>
  <c r="G57" i="24"/>
  <c r="E50" i="24"/>
  <c r="F50" i="24"/>
  <c r="F9" i="21"/>
  <c r="G50" i="24"/>
  <c r="E51" i="24"/>
  <c r="J51" i="24"/>
  <c r="F51" i="24"/>
  <c r="F10" i="21"/>
  <c r="G51" i="24"/>
  <c r="E52" i="24"/>
  <c r="F52" i="24"/>
  <c r="F11" i="21"/>
  <c r="G52" i="24"/>
  <c r="F53" i="24"/>
  <c r="F12" i="21"/>
  <c r="G53" i="24"/>
  <c r="F54" i="24"/>
  <c r="F13" i="21"/>
  <c r="G54" i="24"/>
  <c r="E55" i="24"/>
  <c r="J55" i="24"/>
  <c r="F55" i="24"/>
  <c r="F14" i="21"/>
  <c r="G55" i="24"/>
  <c r="E56" i="24"/>
  <c r="F56" i="24"/>
  <c r="F49" i="24"/>
  <c r="F8" i="21"/>
  <c r="G49" i="24"/>
  <c r="E49" i="24"/>
  <c r="F41" i="24"/>
  <c r="F42" i="24"/>
  <c r="F43" i="24"/>
  <c r="F44" i="24"/>
  <c r="G44" i="24"/>
  <c r="F45" i="24"/>
  <c r="F12" i="20"/>
  <c r="G45" i="24"/>
  <c r="F46" i="24"/>
  <c r="G46" i="24"/>
  <c r="F47" i="24"/>
  <c r="G47" i="24"/>
  <c r="E15" i="20"/>
  <c r="F48" i="24"/>
  <c r="F15" i="20"/>
  <c r="G48" i="24"/>
  <c r="E42" i="24"/>
  <c r="E43" i="24"/>
  <c r="E44" i="24"/>
  <c r="E45" i="24"/>
  <c r="J45" i="24"/>
  <c r="E46" i="24"/>
  <c r="J46" i="24"/>
  <c r="E47" i="24"/>
  <c r="J47" i="24"/>
  <c r="E41" i="24"/>
  <c r="D9" i="19"/>
  <c r="E35" i="24"/>
  <c r="F35" i="24"/>
  <c r="F9" i="19"/>
  <c r="G35" i="24"/>
  <c r="E36" i="24"/>
  <c r="F36" i="24"/>
  <c r="E37" i="24"/>
  <c r="F37" i="24"/>
  <c r="E38" i="24"/>
  <c r="F38" i="24"/>
  <c r="E39" i="24"/>
  <c r="J39" i="24"/>
  <c r="F39" i="24"/>
  <c r="F13" i="19"/>
  <c r="G39" i="24"/>
  <c r="E40" i="24"/>
  <c r="E14" i="19"/>
  <c r="F40" i="24"/>
  <c r="E8" i="19"/>
  <c r="F34" i="24"/>
  <c r="E34" i="24"/>
  <c r="E8" i="18"/>
  <c r="F27" i="24"/>
  <c r="F28" i="24"/>
  <c r="D9" i="18"/>
  <c r="F9" i="18"/>
  <c r="G28" i="24"/>
  <c r="E10" i="18"/>
  <c r="F29" i="24"/>
  <c r="E11" i="18"/>
  <c r="F30" i="24"/>
  <c r="F11" i="18"/>
  <c r="G30" i="24"/>
  <c r="F31" i="24"/>
  <c r="D12" i="18"/>
  <c r="F12" i="18"/>
  <c r="G31" i="24"/>
  <c r="F32" i="24"/>
  <c r="D13" i="18"/>
  <c r="F13" i="18"/>
  <c r="G32" i="24"/>
  <c r="F33" i="24"/>
  <c r="D14" i="18"/>
  <c r="F14" i="18"/>
  <c r="G33" i="24"/>
  <c r="E28" i="24"/>
  <c r="E29" i="24"/>
  <c r="E31" i="24"/>
  <c r="E32" i="24"/>
  <c r="E33" i="24"/>
  <c r="E27" i="24"/>
  <c r="A26" i="24"/>
  <c r="A21" i="24"/>
  <c r="A20" i="24"/>
  <c r="A19" i="24"/>
  <c r="A18" i="24"/>
  <c r="A17" i="24"/>
  <c r="A16" i="24"/>
  <c r="A15" i="24"/>
  <c r="A14" i="24"/>
  <c r="A13" i="24"/>
  <c r="A12" i="24"/>
  <c r="A11" i="24"/>
  <c r="A10" i="24"/>
  <c r="A9" i="24"/>
  <c r="A8" i="24"/>
  <c r="A7" i="24"/>
  <c r="A6" i="24"/>
  <c r="A5" i="24"/>
  <c r="A4" i="24"/>
  <c r="A3" i="24"/>
  <c r="A2" i="24"/>
  <c r="F2" i="24"/>
  <c r="F3" i="24"/>
  <c r="F4" i="24"/>
  <c r="F5" i="24"/>
  <c r="F6" i="24"/>
  <c r="F7" i="24"/>
  <c r="F14" i="17"/>
  <c r="G7" i="24"/>
  <c r="E15" i="17"/>
  <c r="F8" i="24"/>
  <c r="F15" i="17"/>
  <c r="G8" i="24"/>
  <c r="F9" i="24"/>
  <c r="F10" i="24"/>
  <c r="F11" i="24"/>
  <c r="F12" i="24"/>
  <c r="F19" i="17"/>
  <c r="G12" i="24"/>
  <c r="F14" i="24"/>
  <c r="F15" i="24"/>
  <c r="F16" i="24"/>
  <c r="F17" i="24"/>
  <c r="F18" i="24"/>
  <c r="F19" i="24"/>
  <c r="F26" i="17"/>
  <c r="G19" i="24"/>
  <c r="F20" i="24"/>
  <c r="F21" i="24"/>
  <c r="F33" i="17"/>
  <c r="G26" i="24"/>
  <c r="E3" i="24"/>
  <c r="E4" i="24"/>
  <c r="E5" i="24"/>
  <c r="E6" i="24"/>
  <c r="E9" i="24"/>
  <c r="E10" i="24"/>
  <c r="E11" i="24"/>
  <c r="E12" i="24"/>
  <c r="E13" i="24"/>
  <c r="E14" i="24"/>
  <c r="E15" i="24"/>
  <c r="J15" i="24"/>
  <c r="E16" i="24"/>
  <c r="E17" i="24"/>
  <c r="E18" i="24"/>
  <c r="E19" i="24"/>
  <c r="E26" i="24"/>
  <c r="J26" i="24"/>
  <c r="E2" i="24"/>
  <c r="G9" i="17"/>
  <c r="B6" i="22"/>
  <c r="B6" i="21"/>
  <c r="B6" i="20"/>
  <c r="B6" i="19"/>
  <c r="B6" i="18"/>
  <c r="B6" i="17"/>
  <c r="F33" i="22"/>
  <c r="D30" i="22"/>
  <c r="F30" i="22"/>
  <c r="D31" i="22"/>
  <c r="F31" i="22"/>
  <c r="D33" i="22"/>
  <c r="G34" i="22"/>
  <c r="G33" i="22"/>
  <c r="G32" i="22"/>
  <c r="G31" i="22"/>
  <c r="G30" i="22"/>
  <c r="G29" i="22"/>
  <c r="G28" i="22"/>
  <c r="G27" i="22"/>
  <c r="G26" i="22"/>
  <c r="G25" i="22"/>
  <c r="G24" i="22"/>
  <c r="G23" i="22"/>
  <c r="E23" i="22"/>
  <c r="D20" i="22"/>
  <c r="F20" i="22"/>
  <c r="G20" i="22"/>
  <c r="G22" i="22"/>
  <c r="E22" i="22"/>
  <c r="G21" i="22"/>
  <c r="E21" i="22"/>
  <c r="F16" i="22"/>
  <c r="F17" i="22"/>
  <c r="F18" i="22"/>
  <c r="F19" i="22"/>
  <c r="D19" i="22"/>
  <c r="D18" i="22"/>
  <c r="D17" i="22"/>
  <c r="D16" i="22"/>
  <c r="G19" i="22"/>
  <c r="G18" i="22"/>
  <c r="G17" i="22"/>
  <c r="G16" i="22"/>
  <c r="G15" i="22"/>
  <c r="G10" i="22"/>
  <c r="G11" i="22"/>
  <c r="G12" i="22"/>
  <c r="G13" i="22"/>
  <c r="D14" i="22"/>
  <c r="F14" i="22"/>
  <c r="G14" i="22"/>
  <c r="F10" i="22"/>
  <c r="F11" i="22"/>
  <c r="F12" i="22"/>
  <c r="F13" i="22"/>
  <c r="D13" i="22"/>
  <c r="D12" i="22"/>
  <c r="D11" i="22"/>
  <c r="D10" i="22"/>
  <c r="G9" i="22"/>
  <c r="G8" i="22"/>
  <c r="G15" i="21"/>
  <c r="G14" i="21"/>
  <c r="G13" i="21"/>
  <c r="G12" i="21"/>
  <c r="G11" i="21"/>
  <c r="G10" i="21"/>
  <c r="G9" i="21"/>
  <c r="G8" i="21"/>
  <c r="G9" i="20"/>
  <c r="G10" i="20"/>
  <c r="F11" i="20"/>
  <c r="G11" i="20"/>
  <c r="G12" i="20"/>
  <c r="G13" i="20"/>
  <c r="F14" i="20"/>
  <c r="G14" i="20"/>
  <c r="G15" i="20"/>
  <c r="G8" i="20"/>
  <c r="E8" i="20"/>
  <c r="G9" i="19"/>
  <c r="G10" i="19"/>
  <c r="G11" i="19"/>
  <c r="G12" i="19"/>
  <c r="G13" i="19"/>
  <c r="G14" i="19"/>
  <c r="G8" i="19"/>
  <c r="G8" i="18"/>
  <c r="G21" i="24"/>
  <c r="F27" i="17"/>
  <c r="G20" i="24"/>
  <c r="D28" i="17"/>
  <c r="E21" i="24"/>
  <c r="D27" i="17"/>
  <c r="E20" i="24"/>
  <c r="E20" i="17"/>
  <c r="F13" i="24"/>
  <c r="E33" i="17"/>
  <c r="F26" i="24"/>
  <c r="G14" i="18"/>
  <c r="G13" i="18"/>
  <c r="G12" i="18"/>
  <c r="G11" i="18"/>
  <c r="G10" i="18"/>
  <c r="G9" i="18"/>
  <c r="G10" i="17"/>
  <c r="G11" i="17"/>
  <c r="G12" i="17"/>
  <c r="G13" i="17"/>
  <c r="G15" i="17"/>
  <c r="G16" i="17"/>
  <c r="G17" i="17"/>
  <c r="G18" i="17"/>
  <c r="G19" i="17"/>
  <c r="G20" i="17"/>
  <c r="G21" i="17"/>
  <c r="F22" i="17"/>
  <c r="G15" i="24"/>
  <c r="G23" i="17"/>
  <c r="G24" i="17"/>
  <c r="G25" i="17"/>
  <c r="G26" i="17"/>
  <c r="D9" i="8"/>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B58" i="12"/>
  <c r="B59" i="12"/>
  <c r="B60" i="12"/>
  <c r="B61" i="12"/>
  <c r="B62" i="12"/>
  <c r="B63" i="12"/>
  <c r="B64" i="12"/>
  <c r="B65" i="12"/>
  <c r="B66" i="12"/>
  <c r="B67" i="12"/>
  <c r="B68" i="12"/>
  <c r="B69" i="12"/>
  <c r="B70" i="12"/>
  <c r="B71" i="12"/>
  <c r="B72" i="12"/>
  <c r="B73" i="12"/>
  <c r="B74" i="12"/>
  <c r="B75" i="12"/>
  <c r="B76" i="12"/>
  <c r="B77" i="12"/>
  <c r="B78" i="12"/>
  <c r="B79" i="12"/>
  <c r="B80" i="12"/>
  <c r="B81" i="12"/>
  <c r="B82" i="12"/>
  <c r="B83" i="12"/>
  <c r="B84" i="12"/>
  <c r="B85" i="12"/>
  <c r="B86" i="12"/>
  <c r="B87" i="12"/>
  <c r="B88" i="12"/>
  <c r="B89" i="12"/>
  <c r="B90" i="12"/>
  <c r="B91" i="12"/>
  <c r="B92" i="12"/>
  <c r="B93" i="12"/>
  <c r="B94" i="12"/>
  <c r="B95" i="12"/>
  <c r="B96" i="12"/>
  <c r="B97" i="12"/>
  <c r="B98" i="12"/>
  <c r="B99" i="12"/>
  <c r="B9" i="12"/>
  <c r="J62" i="24"/>
  <c r="J30" i="24"/>
  <c r="J48" i="24"/>
  <c r="J49" i="24"/>
  <c r="J44" i="24"/>
  <c r="J53" i="24"/>
  <c r="J61" i="24"/>
  <c r="J54" i="24"/>
  <c r="J50" i="24"/>
  <c r="J58" i="24"/>
  <c r="J77" i="24"/>
  <c r="G14" i="17"/>
  <c r="J12" i="24"/>
  <c r="J68" i="24"/>
  <c r="J52" i="24"/>
  <c r="J76" i="24"/>
  <c r="G33" i="17"/>
  <c r="G22" i="17"/>
  <c r="G27" i="17"/>
  <c r="J19" i="24"/>
  <c r="J8" i="24"/>
  <c r="J7" i="24"/>
</calcChain>
</file>

<file path=xl/comments1.xml><?xml version="1.0" encoding="utf-8"?>
<comments xmlns="http://schemas.openxmlformats.org/spreadsheetml/2006/main">
  <authors>
    <author/>
    <author>jack thomas</author>
  </authors>
  <commentList>
    <comment ref="C7" authorId="0" shapeId="0">
      <text>
        <r>
          <rPr>
            <sz val="12"/>
            <color rgb="FF000000"/>
            <rFont val="Calibri"/>
            <family val="2"/>
          </rPr>
          <t>Provide your INTERNAL JOB TITLE - assists with identifying a specific record in a record set.</t>
        </r>
      </text>
    </comment>
    <comment ref="D7" authorId="0" shapeId="0">
      <text>
        <r>
          <rPr>
            <sz val="12"/>
            <color rgb="FF000000"/>
            <rFont val="Calibri"/>
            <family val="2"/>
          </rPr>
          <t xml:space="preserve">Provide your INTERNAL JOB CODE - assists with identifying a specific record in a record set.
</t>
        </r>
      </text>
    </comment>
    <comment ref="E7" authorId="0" shapeId="0">
      <text>
        <r>
          <rPr>
            <sz val="12"/>
            <color rgb="FF000000"/>
            <rFont val="Calibri"/>
            <family val="2"/>
          </rPr>
          <t xml:space="preserve">Is there a Pay/Wage STRUCTURE for this position? AKA a Salary Structure? </t>
        </r>
      </text>
    </comment>
    <comment ref="F7" authorId="0" shapeId="0">
      <text>
        <r>
          <rPr>
            <sz val="12"/>
            <color rgb="FF000000"/>
            <rFont val="Calibri"/>
            <family val="2"/>
          </rPr>
          <t xml:space="preserve">If yes, what is the MINIMUM of the pay/wage structure? AKA a Salary Structure. Report in hourly format: $xx.xx
</t>
        </r>
      </text>
    </comment>
    <comment ref="G7" authorId="0" shapeId="0">
      <text>
        <r>
          <rPr>
            <sz val="12"/>
            <color rgb="FF000000"/>
            <rFont val="Calibri"/>
            <family val="2"/>
          </rPr>
          <t xml:space="preserve">If yes, what is the MAXIMUM of the pay/wage structure? AKA a Salary Structure. Report in hourly format: $xx.xx
</t>
        </r>
      </text>
    </comment>
    <comment ref="H7" authorId="0" shapeId="0">
      <text>
        <r>
          <rPr>
            <sz val="12"/>
            <color rgb="FF000000"/>
            <rFont val="Calibri"/>
            <family val="2"/>
          </rPr>
          <t xml:space="preserve">How many EMPLOYEE(S) are you reporting for this position? Please only report employees with 30+ hours weekly or .75+ FTE. 
</t>
        </r>
      </text>
    </comment>
    <comment ref="I7" authorId="0" shapeId="0">
      <text>
        <r>
          <rPr>
            <b/>
            <u/>
            <sz val="12"/>
            <color rgb="FF000000"/>
            <rFont val="Calibri"/>
            <family val="2"/>
          </rPr>
          <t>Report the AVERAGE base hourly rate for all employees in the same position</t>
        </r>
        <r>
          <rPr>
            <sz val="12"/>
            <color rgb="FF000000"/>
            <rFont val="Calibri"/>
            <family val="2"/>
          </rPr>
          <t xml:space="preserve">.  If a position has only 1 incumbent then you will report that incumbent's data only. Please only report employees with 30+ hours weekly or .75+ FTE. DO NOT include rates that include tips, bonus, commissions, etc
</t>
        </r>
      </text>
    </comment>
    <comment ref="J7" authorId="0" shapeId="0">
      <text>
        <r>
          <rPr>
            <sz val="12"/>
            <color rgb="FF000000"/>
            <rFont val="Calibri"/>
            <family val="2"/>
          </rPr>
          <t xml:space="preserve">Is there an ANNUAL INCENTIVE PROGRAM for this position?
</t>
        </r>
      </text>
    </comment>
    <comment ref="K7" authorId="0" shapeId="0">
      <text>
        <r>
          <rPr>
            <sz val="12"/>
            <color rgb="FF000000"/>
            <rFont val="Calibri"/>
            <family val="2"/>
          </rPr>
          <t xml:space="preserve">If the position has an annual incentive program, what was the ACTUAL INCENTIVE PAID for the most recent fiscal year?  If reporting for multiple incumbents, report an average amount.
</t>
        </r>
      </text>
    </comment>
    <comment ref="L7" authorId="0" shapeId="0">
      <text>
        <r>
          <rPr>
            <sz val="12"/>
            <color rgb="FF000000"/>
            <rFont val="Calibri"/>
            <family val="2"/>
          </rPr>
          <t xml:space="preserve">Is there a Non-Discretionary TARGET BONUS for the position?
</t>
        </r>
      </text>
    </comment>
    <comment ref="M7" authorId="0" shapeId="0">
      <text>
        <r>
          <rPr>
            <sz val="12"/>
            <color rgb="FF000000"/>
            <rFont val="Calibri"/>
            <family val="2"/>
          </rPr>
          <t xml:space="preserve">If there is a non-discretionary target bonus, report the TARGET BONUS AS A $ (if applicable).
</t>
        </r>
      </text>
    </comment>
    <comment ref="N7" authorId="0" shapeId="0">
      <text>
        <r>
          <rPr>
            <sz val="12"/>
            <color rgb="FF000000"/>
            <rFont val="Calibri"/>
            <family val="2"/>
          </rPr>
          <t>If there is a target bonus, report the TARGET BONUS AS A % (if applicable).</t>
        </r>
      </text>
    </comment>
    <comment ref="O7" authorId="1" shapeId="0">
      <text>
        <r>
          <rPr>
            <sz val="12"/>
            <color indexed="81"/>
            <rFont val="Calibri"/>
            <family val="2"/>
            <scheme val="minor"/>
          </rPr>
          <t>Required if employee or employees in this job brew beer as part of their job function. What is the average amount of bbls brewed annually?</t>
        </r>
        <r>
          <rPr>
            <sz val="9"/>
            <color indexed="81"/>
            <rFont val="Tahoma"/>
            <family val="2"/>
          </rPr>
          <t xml:space="preserve">
</t>
        </r>
      </text>
    </comment>
    <comment ref="P7" authorId="1" shapeId="0">
      <text>
        <r>
          <rPr>
            <sz val="12"/>
            <color indexed="81"/>
            <rFont val="Calibri"/>
            <family val="2"/>
            <scheme val="minor"/>
          </rPr>
          <t>Required if employee or employees in this job brew beer as part of their job function. Target may be higher or lower than actual average BBL's brewed</t>
        </r>
      </text>
    </comment>
  </commentList>
</comments>
</file>

<file path=xl/comments2.xml><?xml version="1.0" encoding="utf-8"?>
<comments xmlns="http://schemas.openxmlformats.org/spreadsheetml/2006/main">
  <authors>
    <author/>
    <author>jack thomas</author>
  </authors>
  <commentList>
    <comment ref="C7" authorId="0" shapeId="0">
      <text>
        <r>
          <rPr>
            <sz val="12"/>
            <color rgb="FF000000"/>
            <rFont val="Calibri"/>
            <family val="2"/>
          </rPr>
          <t>Provide your INTERNAL JOB TITLE - assists with identifying a specific record in a record set.</t>
        </r>
      </text>
    </comment>
    <comment ref="D7" authorId="0" shapeId="0">
      <text>
        <r>
          <rPr>
            <sz val="12"/>
            <color rgb="FF000000"/>
            <rFont val="Calibri"/>
            <family val="2"/>
          </rPr>
          <t xml:space="preserve">Provide your INTERNAL JOB CODE - assists with identifying a specific record in a record set.
</t>
        </r>
      </text>
    </comment>
    <comment ref="E7" authorId="0" shapeId="0">
      <text>
        <r>
          <rPr>
            <sz val="12"/>
            <color rgb="FF000000"/>
            <rFont val="Calibri"/>
            <family val="2"/>
          </rPr>
          <t xml:space="preserve">Is there a Pay/Wage STRUCTURE for this position? AKA a Salary Structure? </t>
        </r>
      </text>
    </comment>
    <comment ref="F7" authorId="0" shapeId="0">
      <text>
        <r>
          <rPr>
            <sz val="12"/>
            <color rgb="FF000000"/>
            <rFont val="Calibri"/>
            <family val="2"/>
          </rPr>
          <t xml:space="preserve">If yes, what is the MINIMUM of the pay/wage structure? AKA a Salary Structure. Report in hourly format: $xx.xx
</t>
        </r>
      </text>
    </comment>
    <comment ref="G7" authorId="0" shapeId="0">
      <text>
        <r>
          <rPr>
            <sz val="12"/>
            <color rgb="FF000000"/>
            <rFont val="Calibri"/>
            <family val="2"/>
          </rPr>
          <t xml:space="preserve">If yes, what is the MAXIMUM of the pay/wage structure? AKA a Salary Structure. Report in hourly format: $xx.xx
</t>
        </r>
      </text>
    </comment>
    <comment ref="H7" authorId="0" shapeId="0">
      <text>
        <r>
          <rPr>
            <b/>
            <u/>
            <sz val="12"/>
            <color rgb="FF000000"/>
            <rFont val="Calibri"/>
            <family val="2"/>
          </rPr>
          <t>Report the ACTUAL single incumbent base hourly rate for all employees in the same position using multiple rows</t>
        </r>
        <r>
          <rPr>
            <sz val="12"/>
            <color rgb="FF000000"/>
            <rFont val="Calibri"/>
            <family val="2"/>
          </rPr>
          <t xml:space="preserve">.  If a position has only 1 incumbent then you will report that incumbent's data only. Please only report employees with 30+ hours weekly or .75+ FTE.  DO NOT include rates that include tips, bonus, commissions, etc in this column
</t>
        </r>
      </text>
    </comment>
    <comment ref="I7" authorId="0" shapeId="0">
      <text>
        <r>
          <rPr>
            <sz val="12"/>
            <color rgb="FF000000"/>
            <rFont val="Calibri"/>
            <family val="2"/>
          </rPr>
          <t xml:space="preserve">Is there an ANNUAL INCENTIVE PROGRAM for this position?
</t>
        </r>
      </text>
    </comment>
    <comment ref="J7" authorId="0" shapeId="0">
      <text>
        <r>
          <rPr>
            <sz val="12"/>
            <color rgb="FF000000"/>
            <rFont val="Calibri"/>
            <family val="2"/>
          </rPr>
          <t xml:space="preserve">If the position has an annual incentive program, what was the ACTUAL INCENTIVE PAID for the most recent fiscal year?  If reporting for multiple incumbents, report an average amount.
</t>
        </r>
      </text>
    </comment>
    <comment ref="K7" authorId="0" shapeId="0">
      <text>
        <r>
          <rPr>
            <sz val="12"/>
            <color rgb="FF000000"/>
            <rFont val="Calibri"/>
            <family val="2"/>
          </rPr>
          <t xml:space="preserve">Is there a Non-Discretionary TARGET BONUS for the position?
</t>
        </r>
      </text>
    </comment>
    <comment ref="L7" authorId="1" shapeId="0">
      <text>
        <r>
          <rPr>
            <sz val="12"/>
            <color indexed="81"/>
            <rFont val="Calibri"/>
            <family val="2"/>
            <scheme val="minor"/>
          </rPr>
          <t xml:space="preserve">Enter target sales volume in CE. To convert from BBLs to CE - multiply the number of BBL by 13.78
</t>
        </r>
      </text>
    </comment>
    <comment ref="M7" authorId="1" shapeId="0">
      <text>
        <r>
          <rPr>
            <sz val="12"/>
            <color indexed="81"/>
            <rFont val="Calibri"/>
            <family val="2"/>
            <scheme val="minor"/>
          </rPr>
          <t>To convert from BBLs to CE - multiply the number of BBL by 13.78</t>
        </r>
      </text>
    </comment>
    <comment ref="N7" authorId="0" shapeId="0">
      <text>
        <r>
          <rPr>
            <sz val="12"/>
            <color rgb="FF000000"/>
            <rFont val="Calibri"/>
            <family val="2"/>
          </rPr>
          <t xml:space="preserve">If there is a target bonus, report the TARGET BONUS AS A $ (if applicable).
</t>
        </r>
      </text>
    </comment>
    <comment ref="O7" authorId="0" shapeId="0">
      <text>
        <r>
          <rPr>
            <sz val="12"/>
            <color rgb="FF000000"/>
            <rFont val="Calibri"/>
            <family val="2"/>
          </rPr>
          <t>If there is a target bonus, report the TARGET BONUS AS A % (if applicable).</t>
        </r>
      </text>
    </comment>
    <comment ref="P7" authorId="1" shapeId="0">
      <text>
        <r>
          <rPr>
            <sz val="12"/>
            <color indexed="81"/>
            <rFont val="Calibri"/>
            <family val="2"/>
            <scheme val="minor"/>
          </rPr>
          <t>Select from drop down</t>
        </r>
        <r>
          <rPr>
            <sz val="9"/>
            <color indexed="81"/>
            <rFont val="Tahoma"/>
            <family val="2"/>
          </rPr>
          <t xml:space="preserve">
</t>
        </r>
      </text>
    </comment>
  </commentList>
</comments>
</file>

<file path=xl/sharedStrings.xml><?xml version="1.0" encoding="utf-8"?>
<sst xmlns="http://schemas.openxmlformats.org/spreadsheetml/2006/main" count="1490" uniqueCount="622">
  <si>
    <t xml:space="preserve">Fill Cells Below with your Brewery Information </t>
  </si>
  <si>
    <t>Full Time Employees (30+ Hours a Week)</t>
  </si>
  <si>
    <t>Part Time Employees (Under 30 Hours a Week)</t>
  </si>
  <si>
    <t>Comments:</t>
  </si>
  <si>
    <t>INSTRUCTIONS</t>
  </si>
  <si>
    <t>2.) Send completed workbook to Jack@futuresense.com.</t>
  </si>
  <si>
    <t>Q1</t>
  </si>
  <si>
    <t>Q2</t>
  </si>
  <si>
    <t>Q3</t>
  </si>
  <si>
    <t>Q4</t>
  </si>
  <si>
    <t>Q5</t>
  </si>
  <si>
    <t>Q6</t>
  </si>
  <si>
    <t>Q7</t>
  </si>
  <si>
    <t>Q8</t>
  </si>
  <si>
    <t>Internal Job Code</t>
  </si>
  <si>
    <t>Target Bonus as $</t>
  </si>
  <si>
    <t>OR Target Bonus as %</t>
  </si>
  <si>
    <t>Describe Territory of Sales Person if applicable</t>
  </si>
  <si>
    <t>Comments</t>
  </si>
  <si>
    <t>Manager of HR</t>
  </si>
  <si>
    <t>Y</t>
  </si>
  <si>
    <t>$ Per CE</t>
  </si>
  <si>
    <t>EXAMPLE</t>
  </si>
  <si>
    <t>Accounting Manager</t>
  </si>
  <si>
    <t>Associate Brewer (3rd Level)</t>
  </si>
  <si>
    <t>Brewer (2nd Level)</t>
  </si>
  <si>
    <t>Brewmaster (Highest Level)</t>
  </si>
  <si>
    <t xml:space="preserve">Buyer/Material Planner </t>
  </si>
  <si>
    <t>Cellarman</t>
  </si>
  <si>
    <t xml:space="preserve">CEO/President </t>
  </si>
  <si>
    <t xml:space="preserve">CFO </t>
  </si>
  <si>
    <t xml:space="preserve">CFO/COO (Hybrid) </t>
  </si>
  <si>
    <t>Controller (2nd Highest Position in Finance)</t>
  </si>
  <si>
    <t xml:space="preserve">COO </t>
  </si>
  <si>
    <t>Director of Operations (2nd Highest Position in Operations)</t>
  </si>
  <si>
    <t>Events Manager</t>
  </si>
  <si>
    <t xml:space="preserve">Executive Assistant/Secretary </t>
  </si>
  <si>
    <t xml:space="preserve">Financial Analyst </t>
  </si>
  <si>
    <t xml:space="preserve">Founder/Owner </t>
  </si>
  <si>
    <t>General Counsel</t>
  </si>
  <si>
    <t>Graphic Designer</t>
  </si>
  <si>
    <t>Human Resource Manager/ Director</t>
  </si>
  <si>
    <t>Human Resources Analyst/Generalist</t>
  </si>
  <si>
    <t xml:space="preserve">IT Director </t>
  </si>
  <si>
    <t xml:space="preserve">Lab Technician </t>
  </si>
  <si>
    <t xml:space="preserve">Marketing Coordinator/Specialist </t>
  </si>
  <si>
    <t xml:space="preserve">Network Engineer </t>
  </si>
  <si>
    <t xml:space="preserve">Production Manager </t>
  </si>
  <si>
    <t xml:space="preserve">Public Relations Manager or Marketing/Brand Manager </t>
  </si>
  <si>
    <t xml:space="preserve">Staff Accountant </t>
  </si>
  <si>
    <t xml:space="preserve">Tasting Room Associate/Bartender </t>
  </si>
  <si>
    <t>Tasting Room Lead</t>
  </si>
  <si>
    <t>Tasting Room Manager</t>
  </si>
  <si>
    <t xml:space="preserve">Warehouse Manager </t>
  </si>
  <si>
    <t xml:space="preserve">Warehouse Worker </t>
  </si>
  <si>
    <t>Account Manager/Rep - Off Premise</t>
  </si>
  <si>
    <t>Account Manager/Rep - Key Accounts</t>
  </si>
  <si>
    <t>Other - Write Title/Description in Comments</t>
  </si>
  <si>
    <t>Sales Manager - Off Premise</t>
  </si>
  <si>
    <t>Sales Manager - Key Accounts</t>
  </si>
  <si>
    <t>Sales Manager - On Premise</t>
  </si>
  <si>
    <t>Drop Down Menu - Please Select Job</t>
  </si>
  <si>
    <t>Possible Title Permutations</t>
  </si>
  <si>
    <t>101a</t>
  </si>
  <si>
    <t>101b</t>
  </si>
  <si>
    <t>101c</t>
  </si>
  <si>
    <t>Head Brewer; Top Tier Brewer</t>
  </si>
  <si>
    <t>Responsible for directing an organization's financial policies. Oversees all financial functions including accounting, budget, credit, insurance, tax, and treasury. Designs and coordinates a wide variety of accounting and statistical data and reports.</t>
  </si>
  <si>
    <t>Responsible for the organization's financial statements, general ledger, cost accounting, payroll, accounts payable, accounts receivable, budgeting, tax compliance, and various special analyses.</t>
  </si>
  <si>
    <t>Plans and directs all aspects of an organization's operational policies, objectives, and initiatives. Responsible for the attainment of short- and long-term financial and operational goals. Directs the development of the organization to ensure future growth.</t>
  </si>
  <si>
    <t>Compiles and analyzes financial information for an organization. Develops integrated revenue/expense analysis, projections, reports, and presentations. Creates and analyzes monthly, quarterly, and annual reports, and ensures financial information has been recorded accurately. Identifies trends and developments in competitive environments and presents findings to senior management. Performs financial forecasting and reconciliation of internal accounts.</t>
  </si>
  <si>
    <t>Performs routine testing and analysis of the product. Participates in the production and manufacturing process by providing analytics and process improvement support to production departments; maintains and repairs lab and field equipment; accurately analyzes in-process and finished products and reports any out of specification results/trends; delivers superior product quality through continuous improvement of quality systems; reviews and ensures accuracy of test results; and responsible for actions on out of specification test results and quality issue investigation.</t>
  </si>
  <si>
    <t>Assists in the development and maintenance of network communications. Uses knowledge of LAN/WAN systems to help design and install internal and external networks. Tests and evaluates network systems to eliminate problems and make improvements.</t>
  </si>
  <si>
    <t>128a</t>
  </si>
  <si>
    <t>128b</t>
  </si>
  <si>
    <t>128c</t>
  </si>
  <si>
    <t>Maintains records of assets, liabilities, profit and loss, tax liability, or other financial activities within an organization. Maintains general ledger as needed. Analyzes financial data in order to prepare financial reports. Generates and interprets financial records and statements for management.</t>
  </si>
  <si>
    <t>Works as part of a team to support “tasting room” operations in a manner that achieves the established financial goals, ensures a rich consumer experience, builds consumer loyalty and reflects the brand essence. Principal functions include cash register operations, daily reconciliations, product knowledge, product presentation and stocking, sales, service, and working special events.</t>
  </si>
  <si>
    <t>Leader of the team supporting "tasting room" operations. Acts as the first line of contact for tasting room associate/bartender support and facilitates communication between management and associates.</t>
  </si>
  <si>
    <t>Receives, unpacks, checks, and stores merchandise or materials. Fills requisitions and orders. Packs, crates, and ships products and materials to distribution center, departments, or assembly line.</t>
  </si>
  <si>
    <t>Brewery Information</t>
  </si>
  <si>
    <t>For this section please list each sales employee on a separate row by selecting an option from the drop down menu. Please note that there are "Hover" notes that describe each question. For the sales portion there are a few additional questions.</t>
  </si>
  <si>
    <t>Beer Delivery Driver</t>
  </si>
  <si>
    <t xml:space="preserve"> </t>
  </si>
  <si>
    <t>4.) You may navigate to the different sections by clicking on the tabs below.</t>
  </si>
  <si>
    <t>7.) All submissions due 6/30/17</t>
  </si>
  <si>
    <t>3.) For additional help/questions please contact Jack Thomas at Jack@futuresense.com or call 888.336.0909 ext. 116</t>
  </si>
  <si>
    <r>
      <t xml:space="preserve">Internal Job Title
</t>
    </r>
    <r>
      <rPr>
        <b/>
        <sz val="14"/>
        <color rgb="FFFF0000"/>
        <rFont val="Calibri"/>
        <family val="2"/>
      </rPr>
      <t>(Required)</t>
    </r>
  </si>
  <si>
    <r>
      <t xml:space="preserve"># of Employees Reported
</t>
    </r>
    <r>
      <rPr>
        <b/>
        <sz val="14"/>
        <color rgb="FFFF0000"/>
        <rFont val="Calibri"/>
        <family val="2"/>
      </rPr>
      <t>(Required)</t>
    </r>
  </si>
  <si>
    <t xml:space="preserve">Pay/Wage Structure Minimum </t>
  </si>
  <si>
    <t>Pay/Wage Structure Maximum</t>
  </si>
  <si>
    <t>Keg Washer</t>
  </si>
  <si>
    <t>Marketing Manager</t>
  </si>
  <si>
    <t>National Sales Manager</t>
  </si>
  <si>
    <t>Packaging Assistant</t>
  </si>
  <si>
    <t>Packaging Supervisor</t>
  </si>
  <si>
    <t>Quality Control Manager</t>
  </si>
  <si>
    <t>Formulas, personal comments, etc.</t>
  </si>
  <si>
    <t>Sales Representive</t>
  </si>
  <si>
    <t>Drop Down Menu - Type of Commission</t>
  </si>
  <si>
    <t>Base + % of Total Sales</t>
  </si>
  <si>
    <t>% of Case Equivalent</t>
  </si>
  <si>
    <t>$ Per 1/2 BBL</t>
  </si>
  <si>
    <t>$ Per BBL</t>
  </si>
  <si>
    <t>Other - Describe in Comments</t>
  </si>
  <si>
    <t>If "Other", please describe</t>
  </si>
  <si>
    <t>No</t>
  </si>
  <si>
    <t>Yes</t>
  </si>
  <si>
    <t>Other</t>
  </si>
  <si>
    <t>Proceed with Brewery Information Tab</t>
  </si>
  <si>
    <t>Please explain in "Comments" section below</t>
  </si>
  <si>
    <r>
      <t xml:space="preserve">Annual Revenue ($M.M)
</t>
    </r>
    <r>
      <rPr>
        <b/>
        <sz val="14"/>
        <color rgb="FFFF0000"/>
        <rFont val="Calibri"/>
        <family val="2"/>
      </rPr>
      <t>(Required)</t>
    </r>
  </si>
  <si>
    <r>
      <t xml:space="preserve">Annual Output Produced (000s Barrels) 
</t>
    </r>
    <r>
      <rPr>
        <b/>
        <sz val="14"/>
        <color rgb="FFFF0000"/>
        <rFont val="Calibri"/>
        <family val="2"/>
      </rPr>
      <t>(Required)</t>
    </r>
  </si>
  <si>
    <r>
      <t xml:space="preserve">Total Employees 
</t>
    </r>
    <r>
      <rPr>
        <b/>
        <sz val="14"/>
        <color rgb="FFFF0000"/>
        <rFont val="Calibri"/>
        <family val="2"/>
      </rPr>
      <t>(Required)</t>
    </r>
  </si>
  <si>
    <r>
      <t xml:space="preserve">Total Employees
</t>
    </r>
    <r>
      <rPr>
        <b/>
        <sz val="14"/>
        <color rgb="FFFF0000"/>
        <rFont val="Calibri"/>
        <family val="2"/>
      </rPr>
      <t>(Required)</t>
    </r>
  </si>
  <si>
    <t>N/A</t>
  </si>
  <si>
    <t>By city, county, state, area, etc</t>
  </si>
  <si>
    <t>Operates commercial vehicle, hand truck, pallet jack or other moving equipment to safely deliver packaged beer direct to festivals, accounts, distributors, etc. Picks up empty kegs and returns to brewery. May include draft line cleaning, taking payment, stocking/unloading of packaged beer at sites, organizational skills, setting up promotional materials.</t>
  </si>
  <si>
    <t>Cleans and sanitizes kegs either manually or with the use of a keg washing machine. Adjusts machine settings to complete tasks accurately, according to specifications, and in a timely fashion. Relies on instructions and pre-established guidelines to perform the functions of the job.</t>
  </si>
  <si>
    <t xml:space="preserve">Develops and implements strategic marketing plans for an organization. Stays abreast of changes in the marketing environment to best serve the objectives of the organization and adjusts plans accordingly. Researches and develops pricing policies and recommends appropriate sales channels. </t>
  </si>
  <si>
    <t xml:space="preserve">Manages and directs a sales force to achieve sales and profit goals. Designs and recommends sales programs and sets short- and long-term sales strategies. Evaluates and implements appropriate new sales techniques to increase the department's sales volume. Recommends product or service enhancements to improve customer satisfaction and sales potential.  Acts as advisor to sales team regarding projects, tasks, and operations. </t>
  </si>
  <si>
    <t xml:space="preserve">Manages and oversees the packaging staff to achieve operational objectives. Observes, analyzes, and researches packaging line operation to develop and implement scientific and efficient process. Implements quality control check to ensure the packaging meets environment, health, and safety regulations. </t>
  </si>
  <si>
    <t>Working Column (All data or notes in here to be disregarded)</t>
  </si>
  <si>
    <t>$ amount per Case Total</t>
  </si>
  <si>
    <t>$ Per Event - Please Describe in "Other"</t>
  </si>
  <si>
    <t>Bonus based on total Profit (Annual, Quarterly, etc) - Please Describe in "Other"</t>
  </si>
  <si>
    <t>$ amount Per Case Equivalent</t>
  </si>
  <si>
    <t>If type of commission is in a $ amount, enter below</t>
  </si>
  <si>
    <t>If If type of commission is in a %, enter below</t>
  </si>
  <si>
    <t>Years in Operation (Effective 5/1/17)</t>
  </si>
  <si>
    <r>
      <t xml:space="preserve">County
</t>
    </r>
    <r>
      <rPr>
        <b/>
        <sz val="14"/>
        <color rgb="FFFF0000"/>
        <rFont val="Calibri"/>
        <family val="2"/>
      </rPr>
      <t>(Required)</t>
    </r>
  </si>
  <si>
    <t>County</t>
  </si>
  <si>
    <r>
      <rPr>
        <b/>
        <sz val="14"/>
        <color theme="0"/>
        <rFont val="Calibri"/>
        <family val="2"/>
      </rPr>
      <t>Brewery Name</t>
    </r>
    <r>
      <rPr>
        <b/>
        <sz val="14"/>
        <color rgb="FF000000"/>
        <rFont val="Calibri"/>
        <family val="2"/>
      </rPr>
      <t xml:space="preserve">
</t>
    </r>
    <r>
      <rPr>
        <b/>
        <sz val="14"/>
        <color rgb="FFFF0000"/>
        <rFont val="Calibri"/>
        <family val="2"/>
      </rPr>
      <t>(Required)</t>
    </r>
  </si>
  <si>
    <r>
      <rPr>
        <b/>
        <sz val="14"/>
        <color theme="0"/>
        <rFont val="Calibri"/>
        <family val="2"/>
      </rPr>
      <t>Location</t>
    </r>
    <r>
      <rPr>
        <b/>
        <sz val="14"/>
        <color rgb="FF000000"/>
        <rFont val="Calibri"/>
        <family val="2"/>
      </rPr>
      <t xml:space="preserve">
</t>
    </r>
    <r>
      <rPr>
        <b/>
        <sz val="14"/>
        <color rgb="FFFF0000"/>
        <rFont val="Calibri"/>
        <family val="2"/>
      </rPr>
      <t>(Required)</t>
    </r>
  </si>
  <si>
    <r>
      <t xml:space="preserve">Address
</t>
    </r>
    <r>
      <rPr>
        <b/>
        <sz val="14"/>
        <color rgb="FFFF0000"/>
        <rFont val="Calibri"/>
        <family val="2"/>
      </rPr>
      <t>(Required)</t>
    </r>
  </si>
  <si>
    <r>
      <t xml:space="preserve">City
</t>
    </r>
    <r>
      <rPr>
        <b/>
        <sz val="14"/>
        <color rgb="FFFF0000"/>
        <rFont val="Calibri"/>
        <family val="2"/>
      </rPr>
      <t>(Required)</t>
    </r>
  </si>
  <si>
    <t>Mix of On and Off Premise Account Manager/Rep., Sales Rep</t>
  </si>
  <si>
    <t>101d</t>
  </si>
  <si>
    <t>Human Resources Generalist</t>
  </si>
  <si>
    <t>HR Coordinator</t>
  </si>
  <si>
    <t>128d</t>
  </si>
  <si>
    <t>Responsible for managing all areas of the general accounting function. Oversees the completion of ledger accounts and financial statements. Evaluates and makes appropriate improvements to internal accounting processes ensuring that practices are in line with the overall goals of the organization.</t>
  </si>
  <si>
    <t>Assists brewers and brewmasters with the creation, production, and manufacturing of the alcoholic beverage. Provides additional assistance with routine tasks, though does not typically supervise or manage others.</t>
  </si>
  <si>
    <t>Primarily responsible for the creation, production, and manufacturing of the alcoholic beverage. Also responsible for monitoring production expenses, and interacting with other brewers/winemakers/manufacturers and customers. In some cases, incumbent may be asked to deliver the product.</t>
  </si>
  <si>
    <t>Responsible for design, creation, and supervision of the harvesting, fermentation, and entire brewing production process, and leading affiliated staff.</t>
  </si>
  <si>
    <t>Plans and directs all aspects of an organization's policies, objectives, and initiatives. Responsible for the short- and long-term profitability and growth of the company. When applicable, responsible for reporting to the Board of Directors.</t>
  </si>
  <si>
    <t>See CFO and COO job descriptions.</t>
  </si>
  <si>
    <t xml:space="preserve">The entrepreneur who started a business. If multiple entrepreneurs were involved in the creation of the company, they are referred to as the founders. </t>
  </si>
  <si>
    <t>Establishes, plans, and administers the overall policies and goals for the information technology department. Analyzes the needs of different departments and determines ways to meet business objectives by modifying existing or developing new information processing systems.</t>
  </si>
  <si>
    <t>Coordinates and implements marketing communication projects with responsibilities that include public relations, special events management, advertising, and creating brand awareness, including print and online platforms. Organizes the preparation of proposals and presentations using marketing resource materials such as brochures, data, slides, photographs, and reports. Prepare status reports on marketing efforts.</t>
  </si>
  <si>
    <t>Responsible for leading and developing a team of individuals with varying levels of experience and education. Ensures quality performance, problem solving, and service to customers (internal and external). Also develops and maintains an understanding and adherence to operational budgets, customer interaction, manufacturing safety measures, and other functions relating to advancing zymology and farming/brewing/manufacturing techniques.</t>
  </si>
  <si>
    <t>Manages, develops, and implements sales promotion policies, programs and initiatives to maximize the profits of the organization’s sales. Researches, evaluates and recommends enhancements to the market position of the organization’s products or services. On - Premise sales is the sale of beer to facilities where beer is consumed on site.</t>
  </si>
  <si>
    <t>Manages, develops, and implements sales promotion policies, programs and initiatives to maximize the profits of the organization’s sales. Researches, evaluates and recommends enhancements to the market position of the organization’s products or services. Off - Premise sales is the sale of beer to facilities where beer is NOT able to be consumed on site.</t>
  </si>
  <si>
    <t>Manages, develops, and implements sales promotion policies, programs and initiatives to maximize the profits of the organization’s sales. Researches, evaluates and recommends enhancements to the market position of the organization’s products or services. Key Accounts (could include mix of on and off premise) include: Stadiums, Large events, Large retailers, Specialty events.</t>
  </si>
  <si>
    <t>Accountable for making sure the building and their services meet the needs of the employees and patrons. The facilities manager is responsible for managing the design, planning, construction and maintenance of equipment, machinery, and overall building requirements. The position plans, budgets and schedules facility modifications, including estimates on equipment, labor materials and other related costs.</t>
  </si>
  <si>
    <r>
      <t xml:space="preserve">Manages and develops client accounts to initiate and maintain favorable relationships with clients. Penetrates targeted markets and develops plans to expand portfolio and create strategies that drive sales. Prioritize opportunity channels, identify levers for future growth, and develop a tactical plan to drive volume. Evaluates market data to maintain and grow business growth rates for entire portfolio, in support of sales reps and managers. </t>
    </r>
    <r>
      <rPr>
        <b/>
        <sz val="12"/>
        <rFont val="Calibri"/>
        <family val="2"/>
      </rPr>
      <t>On - Premise sales is the sale of beer to facilities where beer is consumed on site.</t>
    </r>
    <r>
      <rPr>
        <sz val="12"/>
        <rFont val="Calibri"/>
        <family val="2"/>
      </rPr>
      <t xml:space="preserve">                                                            </t>
    </r>
  </si>
  <si>
    <r>
      <t xml:space="preserve">Manages and develops client accounts to initiate and maintain favorable relationships with clients. Penetrates targeted markets and develops plans to expand portfolio and create strategies that drive sales. Prioritize opportunity channels, identify levers for future growth, and develop a tactical plan to drive volume. Evaluates market data to maintain and grow business growth rates for entire portfolio, in support of sales reps and managers. </t>
    </r>
    <r>
      <rPr>
        <b/>
        <sz val="12"/>
        <color theme="1"/>
        <rFont val="Calibri"/>
        <family val="2"/>
        <scheme val="minor"/>
      </rPr>
      <t>Off - Premise sales is the sale of beer to facilities where beer is NOT able to be consumed on site.</t>
    </r>
    <r>
      <rPr>
        <sz val="12"/>
        <color rgb="FF000000"/>
        <rFont val="Calibri"/>
        <family val="2"/>
      </rPr>
      <t xml:space="preserve">
</t>
    </r>
  </si>
  <si>
    <r>
      <t xml:space="preserve">Manages and develops client accounts to initiate and maintain favorable relationships with clients. Penetrates targeted markets and develops plans to expand portfolio and create strategies that drive sales. Prioritize opportunity channels, identify levers for future growth, and develop a tactical plan to drive volume. Evaluates market data to maintain and grow business growth rates for entire portfolio, in support of sales reps and managers.  </t>
    </r>
    <r>
      <rPr>
        <b/>
        <sz val="12"/>
        <color theme="1"/>
        <rFont val="Calibri"/>
        <family val="2"/>
        <scheme val="minor"/>
      </rPr>
      <t>Key Accounts (could include mix of on and off premise) include: Stadiums, Large events, Large retailers, Specialty events.</t>
    </r>
  </si>
  <si>
    <r>
      <t xml:space="preserve">Reviews blueprints and product specifications to accurately determine amount of materials needed. Documents overall material required, including all codes, brands, and contact information necessary to process orders. </t>
    </r>
    <r>
      <rPr>
        <sz val="12"/>
        <color theme="1"/>
        <rFont val="Calibri"/>
        <family val="2"/>
        <scheme val="minor"/>
      </rPr>
      <t>Purchases materials, supplies, equipment, and services consistent with organization's practices and standards</t>
    </r>
  </si>
  <si>
    <r>
      <t xml:space="preserve">Handles the alcoholic beverage supply in the organization's cellar. Ensures </t>
    </r>
    <r>
      <rPr>
        <sz val="12"/>
        <color theme="1"/>
        <rFont val="Calibri"/>
        <family val="2"/>
        <scheme val="minor"/>
      </rPr>
      <t>the cellar and product remain of high quality during brew process. Cleaning kegs, cold room organization, cleaning and sanitization of some equipment. May be involved in some aspects of the brewing process.</t>
    </r>
  </si>
  <si>
    <r>
      <t xml:space="preserve">Works directly under COO or in lieu of a COO </t>
    </r>
    <r>
      <rPr>
        <sz val="12"/>
        <color theme="1"/>
        <rFont val="Calibri"/>
        <family val="2"/>
        <scheme val="minor"/>
      </rPr>
      <t>based on organizational size and needs. Helps with planning, direction, and execution of operation policies, objectives, and initiatives.</t>
    </r>
  </si>
  <si>
    <r>
      <t>Responsible for t</t>
    </r>
    <r>
      <rPr>
        <sz val="12"/>
        <color theme="1"/>
        <rFont val="Calibri"/>
        <family val="2"/>
        <scheme val="minor"/>
      </rPr>
      <t>he coordination and management of events, ensuring deadlines and budgets are adhered to. Directs and orchestrates all the activities to prepare for the day of the event. May manage staff responsible for event coordination activities. Defines company brand through events. Evaluates and analyzes event performance and prepares metric presentations.</t>
    </r>
  </si>
  <si>
    <r>
      <rPr>
        <sz val="12"/>
        <color theme="1"/>
        <rFont val="Calibri"/>
        <family val="2"/>
        <scheme val="minor"/>
      </rPr>
      <t>Provides high-level administrative support to company executive(s). Handles all the administrative tasks on behalf of the executive to allow them the opportunity to focus on their executive level responsibilities. May handle a wide variety of situations involving the clerical and administrative function of the office. Responsible for confidential and time sensitive material. Prepares routine and advanced correspondence including letters, memoranda, and reports.</t>
    </r>
  </si>
  <si>
    <r>
      <t xml:space="preserve">Negotiates, writes, and executes legal agreements and contracts. Advises executives on contract status, legal risks, and business terms of various deals. Explains legal language. Ensures the </t>
    </r>
    <r>
      <rPr>
        <sz val="12"/>
        <color theme="1"/>
        <rFont val="Calibri"/>
        <family val="2"/>
        <scheme val="minor"/>
      </rPr>
      <t>company's legal compliance in all areas.</t>
    </r>
  </si>
  <si>
    <r>
      <t>Creates visible images</t>
    </r>
    <r>
      <rPr>
        <sz val="12"/>
        <color theme="1"/>
        <rFont val="Calibri"/>
        <family val="2"/>
        <scheme val="minor"/>
      </rPr>
      <t xml:space="preserve"> to promote and inspire consumer awareness. Uses software and/or hand-rendering to design products that meet the marketing needs of the organization.</t>
    </r>
  </si>
  <si>
    <r>
      <t xml:space="preserve">Manages </t>
    </r>
    <r>
      <rPr>
        <sz val="12"/>
        <color theme="1"/>
        <rFont val="Calibri"/>
        <family val="2"/>
        <scheme val="minor"/>
      </rPr>
      <t>and leads all aspects of the human resource function for the organization. Develops and supports effective and ongoing hiring and retention strategies and manages all aspects of the employee life-cycle process. Primarily concerned with the management of people within the organization, focusing on company policies and systems.</t>
    </r>
  </si>
  <si>
    <r>
      <t xml:space="preserve">Administers human resources policies and procedures </t>
    </r>
    <r>
      <rPr>
        <sz val="12"/>
        <color theme="1"/>
        <rFont val="Calibri"/>
        <family val="2"/>
        <scheme val="minor"/>
      </rPr>
      <t>for the organization. Collects and analyzes HR data, and makes recommendations to management. Processes paperwork for functional area according to established procedures. May prepare internal employee communications regarding compensation, benefits, or company policies.</t>
    </r>
  </si>
  <si>
    <r>
      <t xml:space="preserve">Responsible for ensuring that the products, services and product lines that fall under their domain resonate with current and potential customers. Continuously monitors marketing trends and keeps a close eye on competitive products in the marketplace. Regularly meets with clients and senior management, and </t>
    </r>
    <r>
      <rPr>
        <sz val="12"/>
        <color theme="1"/>
        <rFont val="Calibri"/>
        <family val="2"/>
        <scheme val="minor"/>
      </rPr>
      <t>may oversee a team of marketers. Also in charge of managing and developing P &amp; L and driving market growth.</t>
    </r>
  </si>
  <si>
    <r>
      <t xml:space="preserve">Manages and coordinates the tasting room and its employees. Ensures tasting room operations achieve its organizational goals by maintaining staff and evaluating tasting room activities. </t>
    </r>
    <r>
      <rPr>
        <sz val="12"/>
        <color theme="1"/>
        <rFont val="Calibri"/>
        <family val="2"/>
        <scheme val="minor"/>
      </rPr>
      <t>Handles any tasting room issues or complaints</t>
    </r>
  </si>
  <si>
    <r>
      <t xml:space="preserve">Manages all warehouse activities, ensuring the receipt, coordination, safety </t>
    </r>
    <r>
      <rPr>
        <sz val="12"/>
        <color theme="1"/>
        <rFont val="Calibri"/>
        <family val="2"/>
        <scheme val="minor"/>
      </rPr>
      <t>and quality of goods coming through a warehouse. Also ensures that orders arrive and are dispatched on time to the appropriate destinations and in the expected quantities.</t>
    </r>
  </si>
  <si>
    <r>
      <t xml:space="preserve">Oversees the evaluation of a finished product for quality and reliability.  </t>
    </r>
    <r>
      <rPr>
        <sz val="12"/>
        <color theme="1"/>
        <rFont val="Calibri"/>
        <family val="2"/>
        <scheme val="minor"/>
      </rPr>
      <t>Assures consistent quality of production by developing, enforcing and overseeing the entire inspection process and systems. Direct and lead quality control staff in inspecting both incoming and outgoing product to ensure quality of standards is met in the production area; establishes and defines quality standard and validates processes; monitors, documents and corrects any quality issues.</t>
    </r>
  </si>
  <si>
    <t>Term</t>
  </si>
  <si>
    <t>Definition</t>
  </si>
  <si>
    <t>On Premise</t>
  </si>
  <si>
    <t>Off Premise</t>
  </si>
  <si>
    <t>Key Account</t>
  </si>
  <si>
    <t>Pay/Wage Minimum</t>
  </si>
  <si>
    <t>The pay/wage minimum is the minimum rate of pay per hour in dollars and cents that a person could receive at present for performing the job.  If you consistently pay starting rates above the range minimum, please report the usual starting rate of pay for the position.  Organizations that have not established minimum rate of pay for a job should leave the “minimum” column blank for that job.</t>
  </si>
  <si>
    <t>Pay/Wage Maximum</t>
  </si>
  <si>
    <t>The pay/wage maximum is the maximum rate of pay per hour in dollars and cents that a person could receive at present for performing the job.  Organizations that have no established maximum rate of pay for a job should leave the “maximum” column blank for that job.</t>
  </si>
  <si>
    <t>Average rate of pay</t>
  </si>
  <si>
    <t>The average rate of pay for a job is the average rate of pay in dollars and cents, exclusive of shift, weekend or other differentials, for all persons who presently perform the job.  For example:  If an Organization employed three admitting clerks and paid them $6.50, $6.85, and $7.02 per hour, the average hourly wage would be ($6.50 + $6.85 + $7.02)/3 = $6.79 per hour, which is the average of the three rates of pay for the three admitting clerks.  If this information cannot be provided, leave the “average” column blank.</t>
  </si>
  <si>
    <t>Provide Us With Feedback</t>
  </si>
  <si>
    <t>Please record your responses in the boxes provided</t>
  </si>
  <si>
    <t>1)</t>
  </si>
  <si>
    <t>2)</t>
  </si>
  <si>
    <t>3)</t>
  </si>
  <si>
    <t>4)</t>
  </si>
  <si>
    <t>5)</t>
  </si>
  <si>
    <t>Target Annual BBLS Brewed</t>
  </si>
  <si>
    <t>Average Actual Annual BBLS Brewed</t>
  </si>
  <si>
    <t>HR Manager/Director - Example &gt;&gt;&gt;&gt;&gt;</t>
  </si>
  <si>
    <t>Account Manager/Rep  - On Premise - Example &gt;&gt;&gt;&gt;&gt;</t>
  </si>
  <si>
    <t>Target sales volume (in CE)</t>
  </si>
  <si>
    <t>Case Equivalent - "CE"</t>
  </si>
  <si>
    <t>Barrel - "BBL"</t>
  </si>
  <si>
    <t>BBL stands for "barrels." A barrel of beer is 31 gallons and the standard size for a keg is a half barrel. One BBL equals approximately 13.78 CEs. To convert from BBLs to CE - multiply the number of bbl by 13.78</t>
  </si>
  <si>
    <t>For ease of conversion, many breweries measure their annual output in case equivalents, that is, as if everything the brewery produced were in cases of 24 12-ounce bottles. One case equals one case equivalent. The jargon acronym is CE. 
- One US barrel "BBL" —31 gallons— equals approximately 13.78 CEs. To convert from BBLs to CE - multiply the number of BBL by 13.78
- The standard size for a US keg is 1/2 barrel —in other words, 15.5 US gallons— which is the equivalent of 6.89 CEs.
- At the bar, the standard half-barrel keg yields 124 US pints (that is, if the bar is using 'honest pint' glasses of 16 US fluid ounces).</t>
  </si>
  <si>
    <t>Actual sales volume (In CE)</t>
  </si>
  <si>
    <t>Zip</t>
  </si>
  <si>
    <r>
      <rPr>
        <b/>
        <sz val="14"/>
        <color theme="0"/>
        <rFont val="Calibri"/>
        <family val="2"/>
      </rPr>
      <t>Contact Information</t>
    </r>
    <r>
      <rPr>
        <b/>
        <sz val="14"/>
        <color rgb="FF000000"/>
        <rFont val="Calibri"/>
        <family val="2"/>
      </rPr>
      <t xml:space="preserve">
</t>
    </r>
    <r>
      <rPr>
        <b/>
        <sz val="14"/>
        <color rgb="FFFF0000"/>
        <rFont val="Calibri"/>
        <family val="2"/>
      </rPr>
      <t>(Required)</t>
    </r>
  </si>
  <si>
    <t>CCBA Regions</t>
  </si>
  <si>
    <t>Greater Shasta</t>
  </si>
  <si>
    <t>North Coast</t>
  </si>
  <si>
    <t>Greater Chico</t>
  </si>
  <si>
    <t>North Bay</t>
  </si>
  <si>
    <t>Greater Sacramento</t>
  </si>
  <si>
    <t>San Francisco/Bay Area</t>
  </si>
  <si>
    <t>Greater Central Valley</t>
  </si>
  <si>
    <t>Eastern Sierra</t>
  </si>
  <si>
    <t>Central Coast</t>
  </si>
  <si>
    <t>Greater Los Angeles</t>
  </si>
  <si>
    <t>Inland Empire</t>
  </si>
  <si>
    <t>San Diego</t>
  </si>
  <si>
    <t>Shasta</t>
  </si>
  <si>
    <t>Sacramento</t>
  </si>
  <si>
    <t>Sierra</t>
  </si>
  <si>
    <t>Siskiyou</t>
  </si>
  <si>
    <t>Modoc</t>
  </si>
  <si>
    <t>Trinity</t>
  </si>
  <si>
    <t>Lassen</t>
  </si>
  <si>
    <t>Del Norte</t>
  </si>
  <si>
    <t>Humbolt</t>
  </si>
  <si>
    <t>Mendocino</t>
  </si>
  <si>
    <t>Lake</t>
  </si>
  <si>
    <t>Butte</t>
  </si>
  <si>
    <t>Sutter</t>
  </si>
  <si>
    <t>Yuba</t>
  </si>
  <si>
    <t>Tehama</t>
  </si>
  <si>
    <t>Glenn</t>
  </si>
  <si>
    <t>Colusa</t>
  </si>
  <si>
    <t>Plumas</t>
  </si>
  <si>
    <t>Napa</t>
  </si>
  <si>
    <t>Sonoma</t>
  </si>
  <si>
    <t>Yolo</t>
  </si>
  <si>
    <t>Nevada</t>
  </si>
  <si>
    <t>Placer</t>
  </si>
  <si>
    <t>El Dorado</t>
  </si>
  <si>
    <t>Amador</t>
  </si>
  <si>
    <t>San Francisco</t>
  </si>
  <si>
    <t>Marin</t>
  </si>
  <si>
    <t>Solano</t>
  </si>
  <si>
    <t>Contra Costa</t>
  </si>
  <si>
    <t>Alameda</t>
  </si>
  <si>
    <t>Santa Clara</t>
  </si>
  <si>
    <t>San Mateo</t>
  </si>
  <si>
    <t>San Joaquin</t>
  </si>
  <si>
    <t>Calaveras</t>
  </si>
  <si>
    <t>Stanislaus</t>
  </si>
  <si>
    <t>Tuolumne</t>
  </si>
  <si>
    <t>Merced</t>
  </si>
  <si>
    <t>Mariposa</t>
  </si>
  <si>
    <t>Madera</t>
  </si>
  <si>
    <t>Fresno</t>
  </si>
  <si>
    <t>Kings</t>
  </si>
  <si>
    <t>Tulare</t>
  </si>
  <si>
    <t>Kern</t>
  </si>
  <si>
    <t>Alpine</t>
  </si>
  <si>
    <t>Mono</t>
  </si>
  <si>
    <t>Inyo</t>
  </si>
  <si>
    <t>Santa Cruz</t>
  </si>
  <si>
    <t>San Benito</t>
  </si>
  <si>
    <t>Monterey</t>
  </si>
  <si>
    <t>San Luis Obispo</t>
  </si>
  <si>
    <t>Santa Barbara</t>
  </si>
  <si>
    <t>Los Angeles</t>
  </si>
  <si>
    <t>Ventura</t>
  </si>
  <si>
    <t>Orange</t>
  </si>
  <si>
    <t>Riverside</t>
  </si>
  <si>
    <t>San Bernadino</t>
  </si>
  <si>
    <r>
      <t xml:space="preserve">Average Base Hourly Rate 
</t>
    </r>
    <r>
      <rPr>
        <b/>
        <sz val="14"/>
        <color rgb="FFFF0000"/>
        <rFont val="Calibri"/>
        <family val="2"/>
      </rPr>
      <t>(Required)</t>
    </r>
  </si>
  <si>
    <t>Production Brewery</t>
  </si>
  <si>
    <t>Brewpub</t>
  </si>
  <si>
    <t>Type of Organization</t>
  </si>
  <si>
    <t>The Brewers Association defines a brewpub as follows: A restaurant-brewery that sells 25% or more of its companyowned
production onsite. The beer is brewed primarily for sale in the restaurant and bar. The beer is often dispensed
directly from the brewery’s storage tanks. Where allowed by law, brewpubs often sell beer “to go” and/or distribute to
off site accounts.</t>
  </si>
  <si>
    <t>A production brewery, contract brewing company or alternating proprietorship that is not a brewpub.</t>
  </si>
  <si>
    <t>An On Premise account sells draft beer for consumption on site. Examples include bars, restaurants, tasting rooms</t>
  </si>
  <si>
    <t>An Off Premise account sells draft beer for consumption off premise. Examples include grocery stores, liquor stores, bottle shops</t>
  </si>
  <si>
    <t>Key Accounts (could include mix of on and off premise) include: Stadiums, Large events, Large retailers, Specialty events.</t>
  </si>
  <si>
    <r>
      <t xml:space="preserve">Packages materials and products manually. Performs basic quality control checks including measuring, weighing, strength testing, package counts, and evaluating product or package appearance. Folds &amp; tapes boxes, applies labels, and stacks boxes on pallets according to direction.  </t>
    </r>
    <r>
      <rPr>
        <sz val="12"/>
        <color theme="1"/>
        <rFont val="Calibri"/>
        <family val="2"/>
        <scheme val="minor"/>
      </rPr>
      <t>If defective products are idenitifed, they pull and replace them with functioning items. Keep a record of their activities for inventory control. This job includes canning, bottling, kegging</t>
    </r>
  </si>
  <si>
    <t>Packaging Specialist; Keggers; Canners</t>
  </si>
  <si>
    <t>What percentage of your total volume is:</t>
  </si>
  <si>
    <t>Draught</t>
  </si>
  <si>
    <t>Bottles</t>
  </si>
  <si>
    <t>Cans</t>
  </si>
  <si>
    <t>6 x 12 oz. bottles</t>
  </si>
  <si>
    <t>12 x 12 oz. bottles</t>
  </si>
  <si>
    <t>12 x 12 oz. variety pack</t>
  </si>
  <si>
    <t>24 x 12 oz. bottles</t>
  </si>
  <si>
    <t>24 x 12 oz. variety pack</t>
  </si>
  <si>
    <t>1 x 22 oz. bottles</t>
  </si>
  <si>
    <t>12 x 22 oz. bottles</t>
  </si>
  <si>
    <t>12 x 22 oz. variety pack</t>
  </si>
  <si>
    <t>6 x 12 oz. cans</t>
  </si>
  <si>
    <t>12 x 12 oz. cans</t>
  </si>
  <si>
    <t>24 x 12 oz. cans</t>
  </si>
  <si>
    <t>4 x 16 oz. cans</t>
  </si>
  <si>
    <t>12 x 16 oz. cans</t>
  </si>
  <si>
    <t>Other (please specify and give volume in bbl)</t>
  </si>
  <si>
    <t xml:space="preserve">In-State Distributors - </t>
  </si>
  <si>
    <t xml:space="preserve">Out-of-State Distributors - </t>
  </si>
  <si>
    <t>In-State (%)</t>
  </si>
  <si>
    <t>Another U.S. State (%)</t>
  </si>
  <si>
    <t>Outside the US (%)</t>
  </si>
  <si>
    <r>
      <t xml:space="preserve">Manages and develops client accounts to initiate and maintain favorable relationships with clients. Penetrates targeted markets and develops plans to expand portfolio and create strategies that drive sales. Prioritize opportunity channels, identify levers for future growth, and develop a tactical plan to drive volume. Evaluates market data to maintain and grow business growth rates for entire portfolio, in support of sales reps and managers. </t>
    </r>
    <r>
      <rPr>
        <b/>
        <sz val="12"/>
        <color theme="1"/>
        <rFont val="Calibri"/>
        <family val="2"/>
        <scheme val="minor"/>
      </rPr>
      <t xml:space="preserve">Comprehensive includes all types of beer sales if your brewery does not differentiate type of account (On - Premise, Off - Premise, Key Account) for this employee     </t>
    </r>
  </si>
  <si>
    <t>Sales Manager - Comprehensive</t>
  </si>
  <si>
    <r>
      <t xml:space="preserve">Manages, develops, and implements sales promotion policies, programs and initiatives to maximize the profits of the organization’s sales. Researches, evaluates and recommends enhancements to the market position of the organization’s products or services.  </t>
    </r>
    <r>
      <rPr>
        <b/>
        <sz val="12"/>
        <color theme="1"/>
        <rFont val="Calibri"/>
        <family val="2"/>
        <scheme val="minor"/>
      </rPr>
      <t xml:space="preserve">Comprehensive includes all types of beer sales if your brewery does not differentiate type of account (On - Premise, Off - Premise, Key Account) for this employee     </t>
    </r>
  </si>
  <si>
    <t>Comprehensive Sales</t>
  </si>
  <si>
    <t>All around sales person or manager. Comprehensive includes all types of beer sales if your brewery does not differentiate type of account (On - Premise, Off - Premise, Key Account) for this job</t>
  </si>
  <si>
    <t xml:space="preserve">1.) Please respond for ALL applicable positions.  If your organization does not have a position, leave the position's row blank. Please only report employees with 30+ hours weekly or .75+ FTE. </t>
  </si>
  <si>
    <t>Describe type/size of packaged beer your company offers as % of total volume packaged beer produced</t>
  </si>
  <si>
    <t>How many distributors do you do business with (excluding self)?</t>
  </si>
  <si>
    <t>Based on volume in barrels (not $ sales), what percent of the beer you distribute is:</t>
  </si>
  <si>
    <t>What percent of your $ sales occur in:</t>
  </si>
  <si>
    <t>Self/Direct (%)</t>
  </si>
  <si>
    <t>Wholesale  (%)</t>
  </si>
  <si>
    <t>Canning Line</t>
  </si>
  <si>
    <t>Bottling Line</t>
  </si>
  <si>
    <t>Mobile Canning Line</t>
  </si>
  <si>
    <t>Mobile Bottling Line</t>
  </si>
  <si>
    <t>1.) Please respond for all questions. If question does not apply, leave section blank</t>
  </si>
  <si>
    <t>©FutureSense, LLC 2017</t>
  </si>
  <si>
    <r>
      <t xml:space="preserve">Actual Base Hourly Rate 
</t>
    </r>
    <r>
      <rPr>
        <b/>
        <sz val="14"/>
        <color rgb="FFFF0000"/>
        <rFont val="Calibri"/>
        <family val="2"/>
      </rPr>
      <t>(Required)</t>
    </r>
  </si>
  <si>
    <t>Sales Team Compensation</t>
  </si>
  <si>
    <t>Select all that apply</t>
  </si>
  <si>
    <t>Type here</t>
  </si>
  <si>
    <t>On-premise</t>
  </si>
  <si>
    <t>$</t>
  </si>
  <si>
    <t>Off-premise</t>
  </si>
  <si>
    <t>Please describe</t>
  </si>
  <si>
    <t>Holidays</t>
  </si>
  <si>
    <t>Vacation</t>
  </si>
  <si>
    <t>Sick time</t>
  </si>
  <si>
    <t>PTO includes vacation, sick, and holiday time off</t>
  </si>
  <si>
    <t>If yes, please answer all following questions. If no, please answer last question.</t>
  </si>
  <si>
    <t>%</t>
  </si>
  <si>
    <t>Please select all that apply</t>
  </si>
  <si>
    <t>Up to what %?</t>
  </si>
  <si>
    <t>What % of EE Salary?</t>
  </si>
  <si>
    <t>Please choose the option that most closely matches that of your program</t>
  </si>
  <si>
    <t>Please select all that apply. Please describe type of benefits and quantity/$ amount/ discount % etc., if possible. These benefits should be planned or in writing with the employees</t>
  </si>
  <si>
    <t>Please list and describe all that apply</t>
  </si>
  <si>
    <t>Brewing</t>
  </si>
  <si>
    <t>Sales</t>
  </si>
  <si>
    <t>Administration</t>
  </si>
  <si>
    <t>IT/Tech</t>
  </si>
  <si>
    <t>Management</t>
  </si>
  <si>
    <t>Tasting Room/Tap Room</t>
  </si>
  <si>
    <t>Max $ per year</t>
  </si>
  <si>
    <r>
      <rPr>
        <sz val="16"/>
        <color theme="1"/>
        <rFont val="Avenir Book"/>
      </rPr>
      <t>1)</t>
    </r>
    <r>
      <rPr>
        <i/>
        <sz val="16"/>
        <color theme="1"/>
        <rFont val="Avenir Book"/>
      </rPr>
      <t xml:space="preserve"> </t>
    </r>
    <r>
      <rPr>
        <sz val="16"/>
        <color theme="1"/>
        <rFont val="Calibri"/>
        <family val="2"/>
      </rPr>
      <t>How does your company provide commissions to your sales team?</t>
    </r>
  </si>
  <si>
    <r>
      <rPr>
        <sz val="16"/>
        <color theme="1"/>
        <rFont val="Avenir Book"/>
      </rPr>
      <t>2)</t>
    </r>
    <r>
      <rPr>
        <i/>
        <sz val="16"/>
        <color theme="1"/>
        <rFont val="Avenir Book"/>
      </rPr>
      <t xml:space="preserve"> </t>
    </r>
    <r>
      <rPr>
        <sz val="16"/>
        <color theme="1"/>
        <rFont val="Calibri"/>
        <family val="2"/>
      </rPr>
      <t>How is the amount of commission determined?</t>
    </r>
  </si>
  <si>
    <r>
      <t xml:space="preserve">3) </t>
    </r>
    <r>
      <rPr>
        <sz val="16"/>
        <color theme="1"/>
        <rFont val="Calibri"/>
        <family val="2"/>
      </rPr>
      <t>How does your company determine the amount of beer sold?</t>
    </r>
  </si>
  <si>
    <r>
      <rPr>
        <sz val="16"/>
        <color theme="1"/>
        <rFont val="Avenir Book"/>
      </rPr>
      <t>4)</t>
    </r>
    <r>
      <rPr>
        <i/>
        <sz val="16"/>
        <color theme="1"/>
        <rFont val="Avenir Book"/>
      </rPr>
      <t xml:space="preserve"> </t>
    </r>
    <r>
      <rPr>
        <sz val="16"/>
        <color theme="1"/>
        <rFont val="Calibri"/>
        <family val="2"/>
      </rPr>
      <t>Does your company offer a bonus plan to the sales team?</t>
    </r>
  </si>
  <si>
    <r>
      <rPr>
        <sz val="16"/>
        <color theme="1"/>
        <rFont val="Avenir Book"/>
      </rPr>
      <t>4a)</t>
    </r>
    <r>
      <rPr>
        <i/>
        <sz val="16"/>
        <color theme="1"/>
        <rFont val="Avenir Book"/>
      </rPr>
      <t xml:space="preserve"> </t>
    </r>
    <r>
      <rPr>
        <sz val="16"/>
        <color theme="1"/>
        <rFont val="Calibri"/>
        <family val="2"/>
      </rPr>
      <t>If YES, and if these bonus plans are company wide, please select the types of bonus plans you offer (all that apply).</t>
    </r>
  </si>
  <si>
    <r>
      <t xml:space="preserve">1a) </t>
    </r>
    <r>
      <rPr>
        <sz val="16"/>
        <color theme="1"/>
        <rFont val="Calibri"/>
        <family val="2"/>
      </rPr>
      <t>If YES, how much PTO per year in hours?</t>
    </r>
  </si>
  <si>
    <t>Retirement Plans</t>
  </si>
  <si>
    <r>
      <t xml:space="preserve">1) </t>
    </r>
    <r>
      <rPr>
        <sz val="16"/>
        <color theme="1"/>
        <rFont val="Calibri"/>
        <family val="2"/>
      </rPr>
      <t>Do you offer retirement plans?</t>
    </r>
  </si>
  <si>
    <r>
      <t xml:space="preserve">1a) </t>
    </r>
    <r>
      <rPr>
        <sz val="16"/>
        <color theme="1"/>
        <rFont val="Calibri"/>
        <family val="2"/>
      </rPr>
      <t>If YES, what kind?</t>
    </r>
  </si>
  <si>
    <r>
      <t xml:space="preserve">1b) </t>
    </r>
    <r>
      <rPr>
        <sz val="16"/>
        <color theme="1"/>
        <rFont val="Calibri"/>
        <family val="2"/>
      </rPr>
      <t>If YES, how does your company provide funding?</t>
    </r>
  </si>
  <si>
    <r>
      <t xml:space="preserve">1c) </t>
    </r>
    <r>
      <rPr>
        <sz val="16"/>
        <color theme="1"/>
        <rFont val="Calibri"/>
        <family val="2"/>
      </rPr>
      <t>If YES, when are employees eligible?</t>
    </r>
  </si>
  <si>
    <t>What kinds of other ancillary benefits does your company offer?</t>
  </si>
  <si>
    <t>Other Benefits</t>
  </si>
  <si>
    <r>
      <t xml:space="preserve">1) </t>
    </r>
    <r>
      <rPr>
        <sz val="16"/>
        <color theme="1"/>
        <rFont val="Calibri"/>
        <family val="2"/>
      </rPr>
      <t>How much time does it take to fill a job opening?</t>
    </r>
  </si>
  <si>
    <r>
      <t xml:space="preserve">2) </t>
    </r>
    <r>
      <rPr>
        <sz val="16"/>
        <color theme="1"/>
        <rFont val="Calibri"/>
        <family val="2"/>
      </rPr>
      <t>What specific "hot" jobs are difficult to fill?</t>
    </r>
  </si>
  <si>
    <r>
      <t xml:space="preserve">3) </t>
    </r>
    <r>
      <rPr>
        <sz val="16"/>
        <color theme="1"/>
        <rFont val="Calibri"/>
        <family val="2"/>
      </rPr>
      <t>What jobs have the highest turnover?</t>
    </r>
  </si>
  <si>
    <r>
      <t xml:space="preserve">4) </t>
    </r>
    <r>
      <rPr>
        <sz val="16"/>
        <color theme="1"/>
        <rFont val="Calibri"/>
        <family val="2"/>
      </rPr>
      <t>Do you have a succession plan for key positions and/or employees?</t>
    </r>
  </si>
  <si>
    <r>
      <t xml:space="preserve">5a) </t>
    </r>
    <r>
      <rPr>
        <sz val="16"/>
        <color theme="1"/>
        <rFont val="Calibri"/>
        <family val="2"/>
      </rPr>
      <t>If YES, what functions do you use it for?</t>
    </r>
  </si>
  <si>
    <r>
      <t xml:space="preserve">6) </t>
    </r>
    <r>
      <rPr>
        <sz val="16"/>
        <color theme="1"/>
        <rFont val="Calibri"/>
        <family val="2"/>
      </rPr>
      <t>Do you offer Education/Tuition reimbursements to employees?</t>
    </r>
  </si>
  <si>
    <r>
      <t xml:space="preserve">1) </t>
    </r>
    <r>
      <rPr>
        <sz val="16"/>
        <color theme="1"/>
        <rFont val="Calibri"/>
        <family val="2"/>
      </rPr>
      <t>Do you offer health benefits/insurance?</t>
    </r>
  </si>
  <si>
    <r>
      <t xml:space="preserve">1b) </t>
    </r>
    <r>
      <rPr>
        <sz val="16"/>
        <color theme="1"/>
        <rFont val="Calibri"/>
        <family val="2"/>
      </rPr>
      <t>If YES, does it cover:</t>
    </r>
  </si>
  <si>
    <t>Health Benefits</t>
  </si>
  <si>
    <t>Paid Time Off</t>
  </si>
  <si>
    <t>Select one</t>
  </si>
  <si>
    <t>Please use the most recent completed fiscal year or the last 12 months (4/30/16 - 5/1/17)</t>
  </si>
  <si>
    <t>If this differs by sales person please indicate on DSK for each individual employee in comment section in Column P.
Please select all that apply.</t>
  </si>
  <si>
    <t>Additional People Strategies -- Demographics, Hiring, Turnover, &amp; Retention</t>
  </si>
  <si>
    <r>
      <t xml:space="preserve">7) </t>
    </r>
    <r>
      <rPr>
        <sz val="16"/>
        <color theme="1"/>
        <rFont val="Calibri"/>
        <family val="2"/>
      </rPr>
      <t>What Percentage of your Employees Identify as:</t>
    </r>
  </si>
  <si>
    <t>Male:</t>
  </si>
  <si>
    <t>Other:</t>
  </si>
  <si>
    <t>Female:</t>
  </si>
  <si>
    <r>
      <t xml:space="preserve">8) </t>
    </r>
    <r>
      <rPr>
        <sz val="16"/>
        <color theme="1"/>
        <rFont val="Calibri"/>
        <family val="2"/>
      </rPr>
      <t>What Percentage of your Brewers (Master Brewer, Brewer, Assistant Brewer) Identify as:</t>
    </r>
  </si>
  <si>
    <t xml:space="preserve">Out-of-Country Distributors - </t>
  </si>
  <si>
    <t>Subject Line: "2017 CCBI Compensation Study - (Brewery Name + County)"</t>
  </si>
  <si>
    <r>
      <t xml:space="preserve">5) </t>
    </r>
    <r>
      <rPr>
        <sz val="16"/>
        <color theme="1"/>
        <rFont val="Calibri"/>
        <family val="2"/>
      </rPr>
      <t>What is the sales specific revenue of your company for 2017 (not including sales from a tasting room)?</t>
    </r>
  </si>
  <si>
    <t>Please review "Instructions" tab - instruction #3 prior to completion of remaining questions on "Brewery Information" tab. Proceed as directed</t>
  </si>
  <si>
    <r>
      <t xml:space="preserve">Name
</t>
    </r>
    <r>
      <rPr>
        <b/>
        <sz val="14"/>
        <color rgb="FFFF0000"/>
        <rFont val="Calibri"/>
        <family val="2"/>
      </rPr>
      <t>(Required)</t>
    </r>
  </si>
  <si>
    <r>
      <t xml:space="preserve">Title
</t>
    </r>
    <r>
      <rPr>
        <b/>
        <sz val="14"/>
        <color rgb="FFFF0000"/>
        <rFont val="Calibri"/>
        <family val="2"/>
      </rPr>
      <t>(Required)</t>
    </r>
  </si>
  <si>
    <r>
      <t xml:space="preserve">Email
</t>
    </r>
    <r>
      <rPr>
        <b/>
        <sz val="14"/>
        <color rgb="FFFF0000"/>
        <rFont val="Calibri"/>
        <family val="2"/>
      </rPr>
      <t>(Required)</t>
    </r>
  </si>
  <si>
    <r>
      <t xml:space="preserve">Phone
</t>
    </r>
    <r>
      <rPr>
        <b/>
        <sz val="14"/>
        <color rgb="FFFF0000"/>
        <rFont val="Calibri"/>
        <family val="2"/>
      </rPr>
      <t>(Required)</t>
    </r>
  </si>
  <si>
    <t xml:space="preserve">HOVER over Cells to see descriptions. </t>
  </si>
  <si>
    <t>Facilities Manager</t>
  </si>
  <si>
    <t>Account Manager/Rep - Comprehensive</t>
  </si>
  <si>
    <t>Account Manager/Rep - On Premise</t>
  </si>
  <si>
    <t>Other 12 oz. bottle formats</t>
  </si>
  <si>
    <t>Other 22 oz. bottle formats</t>
  </si>
  <si>
    <t>Other 12 oz. can formats</t>
  </si>
  <si>
    <t>Other 16 oz. can formats</t>
  </si>
  <si>
    <t xml:space="preserve">Beer Delivery Driver
</t>
  </si>
  <si>
    <t xml:space="preserve">Facilities Manager
</t>
  </si>
  <si>
    <t>Thank you for your participation in the 2017 California Craft Brewing Industry Compensation Study. Please follow these instructions in filling out this study:</t>
  </si>
  <si>
    <t>Thank you for your study submission.  Before publication, all data cuts are reviewed to ensure they fall within the safety zone of the Department of Justice and Federal Trade Commission anti-trust regulations. All information is confidential, anonymous, and secure</t>
  </si>
  <si>
    <t>Study Job Title - Non-Sales Compensation</t>
  </si>
  <si>
    <t>Study Job Code</t>
  </si>
  <si>
    <t>1.) Please list any positions with a brief description you would like to see included in this study in the future.</t>
  </si>
  <si>
    <t>NOTE on Matching jobs to a study benchmark job: 
A job at your organization should only be considered a match with a  study benchmark job when the essential job duties of your job matches with at least 70% of the study job’s duties and responsibilities</t>
  </si>
  <si>
    <t>Study Job Titles</t>
  </si>
  <si>
    <t>Study Job Codes</t>
  </si>
  <si>
    <t>Study Job Description</t>
  </si>
  <si>
    <t>2.) Please provide any additional comments you have regarding the study instrument or submission process.</t>
  </si>
  <si>
    <t>3.) (Optional) Please describe any relevant trends, issues, thoughts, or ideas you have pertaining to the content of this study (compensation, benefits, incentives, retention, turnover, etc.)
We appreciate any and all feedback to help uncover the topics that are most important to YOU, craft brewers!</t>
  </si>
  <si>
    <t>&lt;&lt;&lt;&lt; Vital Information to submission process for breweries with locations in multiple counties</t>
  </si>
  <si>
    <r>
      <t xml:space="preserve">Please </t>
    </r>
    <r>
      <rPr>
        <b/>
        <u/>
        <sz val="12"/>
        <color theme="0"/>
        <rFont val="Calibri"/>
        <family val="2"/>
        <scheme val="minor"/>
      </rPr>
      <t>report all</t>
    </r>
    <r>
      <rPr>
        <b/>
        <sz val="12"/>
        <color theme="0"/>
        <rFont val="Calibri"/>
        <family val="2"/>
        <scheme val="minor"/>
      </rPr>
      <t xml:space="preserve"> of your EE data as of 5/1/17</t>
    </r>
  </si>
  <si>
    <t>ALL submissions must be completed and emailed to Jack@futuresense.com by 6/30/17. 
Please report all of your EE data as of 5/1/17</t>
  </si>
  <si>
    <t>DATA EFFECTIVE DATE - Please report all of your EE data as of 5/1/17</t>
  </si>
  <si>
    <r>
      <t xml:space="preserve">If sales person is paid commission, how is commission paid out? </t>
    </r>
    <r>
      <rPr>
        <b/>
        <sz val="14"/>
        <color theme="5"/>
        <rFont val="Calibri"/>
        <family val="2"/>
      </rPr>
      <t xml:space="preserve">(Multiple Choice dropdown) </t>
    </r>
  </si>
  <si>
    <r>
      <t xml:space="preserve">Pay/Wage Structure </t>
    </r>
    <r>
      <rPr>
        <b/>
        <sz val="14"/>
        <color theme="5"/>
        <rFont val="Calibri"/>
        <family val="2"/>
      </rPr>
      <t>(Y/N dropdown)</t>
    </r>
  </si>
  <si>
    <r>
      <rPr>
        <b/>
        <sz val="14"/>
        <color theme="0"/>
        <rFont val="Calibri"/>
        <family val="2"/>
      </rPr>
      <t xml:space="preserve">Does your brewery have subsidiaries or locations (brewery, tasting room, brewpub, etc) in multiple counties? </t>
    </r>
    <r>
      <rPr>
        <b/>
        <sz val="14"/>
        <color theme="5"/>
        <rFont val="Calibri"/>
        <family val="2"/>
      </rPr>
      <t>(Dropdown)</t>
    </r>
    <r>
      <rPr>
        <b/>
        <sz val="14"/>
        <color rgb="FF000000"/>
        <rFont val="Calibri"/>
        <family val="2"/>
      </rPr>
      <t xml:space="preserve">
</t>
    </r>
    <r>
      <rPr>
        <b/>
        <sz val="14"/>
        <color rgb="FFFF0000"/>
        <rFont val="Calibri"/>
        <family val="2"/>
      </rPr>
      <t>(Required)</t>
    </r>
  </si>
  <si>
    <r>
      <t xml:space="preserve">Does your company have its own canning line/bottle line? </t>
    </r>
    <r>
      <rPr>
        <sz val="11"/>
        <color theme="5"/>
        <rFont val="Calibri"/>
        <family val="2"/>
      </rPr>
      <t>(Dropdown)</t>
    </r>
  </si>
  <si>
    <r>
      <t xml:space="preserve">Does your company use mobile canning or mobile bottling providers? </t>
    </r>
    <r>
      <rPr>
        <sz val="11"/>
        <color theme="5"/>
        <rFont val="Calibri"/>
        <family val="2"/>
      </rPr>
      <t>(Dropdown)</t>
    </r>
  </si>
  <si>
    <t>2017 Annual Figures.
Please use the most recent completed 12 months (4/30/16 - 5/1/17) or most recent Fiscal Year (such as CY16, or for example: 7/1/15 - 6/31/16)</t>
  </si>
  <si>
    <t>2018 PROJECTED Annual Figures.
Please use the next 12 months (4/30/17 - 5/1/18) or next Fiscal Year (such as CY17, or for example: 7/1/16 - 6/31/17)</t>
  </si>
  <si>
    <t>Top HR Position at Brewery</t>
  </si>
  <si>
    <t>$ Incentive Paid Out / Received</t>
  </si>
  <si>
    <r>
      <t xml:space="preserve">1d) </t>
    </r>
    <r>
      <rPr>
        <sz val="16"/>
        <color theme="1"/>
        <rFont val="Calibri"/>
        <family val="2"/>
      </rPr>
      <t>If YES, please describe AVERAGE PTO in hours:</t>
    </r>
  </si>
  <si>
    <r>
      <t xml:space="preserve">1a) </t>
    </r>
    <r>
      <rPr>
        <sz val="16"/>
        <color theme="1"/>
        <rFont val="Calibri"/>
        <family val="2"/>
      </rPr>
      <t>If YES, what average percentage of premium costs does employer pay?</t>
    </r>
  </si>
  <si>
    <t>A bonus plan is a type of non-discretionary short term incentive plan (sti). These increases are usually agreed upon in writing and are based on specific performance or merit requirements. Select one</t>
  </si>
  <si>
    <r>
      <t xml:space="preserve">1c) </t>
    </r>
    <r>
      <rPr>
        <sz val="16"/>
        <color theme="1"/>
        <rFont val="Calibri"/>
        <family val="2"/>
      </rPr>
      <t xml:space="preserve">If YES, is your PTO: 
</t>
    </r>
    <r>
      <rPr>
        <i/>
        <sz val="12"/>
        <color theme="1"/>
        <rFont val="Calibri"/>
        <family val="2"/>
      </rPr>
      <t>Select one</t>
    </r>
  </si>
  <si>
    <r>
      <t xml:space="preserve">1b) </t>
    </r>
    <r>
      <rPr>
        <sz val="16"/>
        <color theme="1"/>
        <rFont val="Calibri"/>
        <family val="2"/>
      </rPr>
      <t xml:space="preserve">If YES, when are employees eligible to receive PTO? 
</t>
    </r>
    <r>
      <rPr>
        <i/>
        <sz val="12"/>
        <color theme="1"/>
        <rFont val="Calibri"/>
        <family val="2"/>
      </rPr>
      <t>Select one</t>
    </r>
  </si>
  <si>
    <r>
      <t xml:space="preserve">1) </t>
    </r>
    <r>
      <rPr>
        <sz val="16"/>
        <color theme="1"/>
        <rFont val="Calibri"/>
        <family val="2"/>
      </rPr>
      <t xml:space="preserve">Do you offer paid time off (“PTO”)? 
</t>
    </r>
    <r>
      <rPr>
        <i/>
        <sz val="12"/>
        <color theme="1"/>
        <rFont val="Calibri"/>
        <family val="2"/>
      </rPr>
      <t>Select one</t>
    </r>
  </si>
  <si>
    <r>
      <t xml:space="preserve">1c) </t>
    </r>
    <r>
      <rPr>
        <sz val="16"/>
        <color theme="1"/>
        <rFont val="Calibri"/>
        <family val="2"/>
      </rPr>
      <t xml:space="preserve">If NO, do you provide any kind of stipend/payment for employees to use towards purchasing their own health benefits/insurance option?
</t>
    </r>
    <r>
      <rPr>
        <i/>
        <sz val="12"/>
        <color theme="1"/>
        <rFont val="Calibri"/>
        <family val="2"/>
      </rPr>
      <t>Select one</t>
    </r>
  </si>
  <si>
    <t>A retirement plan may include a selection of the options listed below. Select one</t>
  </si>
  <si>
    <t>If YES, please describe in maximum $ per year per employee. Select one</t>
  </si>
  <si>
    <t>Estimated, on average, for brewery as a whole. Select one</t>
  </si>
  <si>
    <t>This is a plan in place to help lead the company if or when a chief executive or similar key employee leaves. Select one</t>
  </si>
  <si>
    <r>
      <t xml:space="preserve">4a) </t>
    </r>
    <r>
      <rPr>
        <sz val="16"/>
        <color theme="1"/>
        <rFont val="Calibri"/>
        <family val="2"/>
      </rPr>
      <t xml:space="preserve">If NO, do you plan to implement one in the next 5 years?
</t>
    </r>
    <r>
      <rPr>
        <i/>
        <sz val="12"/>
        <color theme="1"/>
        <rFont val="Calibri"/>
        <family val="2"/>
      </rPr>
      <t>Select one</t>
    </r>
  </si>
  <si>
    <r>
      <t xml:space="preserve">5) </t>
    </r>
    <r>
      <rPr>
        <sz val="16"/>
        <color theme="1"/>
        <rFont val="Calibri"/>
        <family val="2"/>
      </rPr>
      <t xml:space="preserve">Do you use an HR management system for tasks OTHER than payroll? 
</t>
    </r>
    <r>
      <rPr>
        <i/>
        <sz val="12"/>
        <color theme="1"/>
        <rFont val="Calibri"/>
        <family val="2"/>
      </rPr>
      <t>Select one</t>
    </r>
  </si>
  <si>
    <r>
      <t xml:space="preserve">Type of Brewery 
</t>
    </r>
    <r>
      <rPr>
        <b/>
        <sz val="14"/>
        <color theme="5"/>
        <rFont val="Calibri"/>
        <family val="2"/>
      </rPr>
      <t>(Dropdown)</t>
    </r>
    <r>
      <rPr>
        <b/>
        <sz val="14"/>
        <color theme="0"/>
        <rFont val="Calibri"/>
        <family val="2"/>
      </rPr>
      <t xml:space="preserve">
</t>
    </r>
    <r>
      <rPr>
        <b/>
        <sz val="14"/>
        <color rgb="FFFF0000"/>
        <rFont val="Calibri"/>
        <family val="2"/>
      </rPr>
      <t>(Required)</t>
    </r>
  </si>
  <si>
    <r>
      <t xml:space="preserve">Pay/Wage Structure 
</t>
    </r>
    <r>
      <rPr>
        <b/>
        <sz val="14"/>
        <color theme="5"/>
        <rFont val="Calibri"/>
        <family val="2"/>
      </rPr>
      <t>(Y/N dropdown)</t>
    </r>
  </si>
  <si>
    <r>
      <t xml:space="preserve">Annual Incentive Compensation Program 
</t>
    </r>
    <r>
      <rPr>
        <b/>
        <sz val="14"/>
        <color theme="5"/>
        <rFont val="Calibri"/>
        <family val="2"/>
      </rPr>
      <t>(Y/N dropdown)</t>
    </r>
  </si>
  <si>
    <r>
      <t xml:space="preserve">Target Bonus 
</t>
    </r>
    <r>
      <rPr>
        <b/>
        <sz val="14"/>
        <color theme="5"/>
        <rFont val="Calibri"/>
        <family val="2"/>
      </rPr>
      <t>(Y/N dropdown)</t>
    </r>
  </si>
  <si>
    <r>
      <t xml:space="preserve">Study Job Title - Sales Compensation
</t>
    </r>
    <r>
      <rPr>
        <b/>
        <sz val="14"/>
        <color theme="5"/>
        <rFont val="Calibri"/>
        <family val="2"/>
      </rPr>
      <t>(Dropdown)</t>
    </r>
  </si>
  <si>
    <t>Please indicate which county the data below represents:</t>
  </si>
  <si>
    <t xml:space="preserve">1.) Please report data for as many jobs, locations and subsidiaries as possible.  
</t>
  </si>
  <si>
    <t>Brewpub and Production Breweries</t>
  </si>
  <si>
    <t>Cell Name</t>
  </si>
  <si>
    <t>True = Checked</t>
  </si>
  <si>
    <t>4b-1a</t>
  </si>
  <si>
    <t>4b-1b</t>
  </si>
  <si>
    <t>4b-1c</t>
  </si>
  <si>
    <t>4b-1d</t>
  </si>
  <si>
    <t>4b-1e</t>
  </si>
  <si>
    <t>4b-1f</t>
  </si>
  <si>
    <t>4b-3a</t>
  </si>
  <si>
    <t>4b-3b</t>
  </si>
  <si>
    <t>4b-3c</t>
  </si>
  <si>
    <t>4b-3d</t>
  </si>
  <si>
    <t>4b-4</t>
  </si>
  <si>
    <t>4b-4a1</t>
  </si>
  <si>
    <t>4b-4a2</t>
  </si>
  <si>
    <t>4b-4a3</t>
  </si>
  <si>
    <t>4b-4a4</t>
  </si>
  <si>
    <t>4b-4a5</t>
  </si>
  <si>
    <t>4b-4a6</t>
  </si>
  <si>
    <t>4b-5a</t>
  </si>
  <si>
    <t>4b-5b</t>
  </si>
  <si>
    <t>4b-6</t>
  </si>
  <si>
    <t>Option/Other</t>
  </si>
  <si>
    <t>Unique</t>
  </si>
  <si>
    <t>Brewery</t>
  </si>
  <si>
    <t>4c-1a</t>
  </si>
  <si>
    <t>Question</t>
  </si>
  <si>
    <t xml:space="preserve">Do you offer paid time off (“PTO”)? </t>
  </si>
  <si>
    <t>YES/NO</t>
  </si>
  <si>
    <t>Answer</t>
  </si>
  <si>
    <t>Type</t>
  </si>
  <si>
    <t>How does your company provide commissions to your sales team?</t>
  </si>
  <si>
    <t>Multiple</t>
  </si>
  <si>
    <t>Straight Commission (No Salary/Hourly Pay)</t>
  </si>
  <si>
    <t>Salary/Hourly Plus Commission</t>
  </si>
  <si>
    <t>Salary/Hourly Plus Commission with levels/tiers by volume or dollar amount sold</t>
  </si>
  <si>
    <t>No Commission</t>
  </si>
  <si>
    <t>No Sales Team</t>
  </si>
  <si>
    <t>How is the amount of commission determined?</t>
  </si>
  <si>
    <t>Select 1</t>
  </si>
  <si>
    <t>How does your company determine the amount of beer sold?</t>
  </si>
  <si>
    <t>½ BBL equivalent</t>
  </si>
  <si>
    <t>BBL equivalent</t>
  </si>
  <si>
    <t>Case equivalent</t>
  </si>
  <si>
    <t>Does your company offer a bonus plan to the sales team?</t>
  </si>
  <si>
    <t>If YES, and if these bonus plans are company wide, please select the types of bonus plans you offer (all that apply).</t>
  </si>
  <si>
    <t>Merit/Performance evaluation based</t>
  </si>
  <si>
    <t>Addition of New Accounts</t>
  </si>
  <si>
    <t>#  of Taps Taken Over from Competitors</t>
  </si>
  <si>
    <t># of Special Events</t>
  </si>
  <si>
    <t>Sales Targets</t>
  </si>
  <si>
    <t>What is the sales specific revenue of your company for 2017 (not including sales from a tasting room)?OnPremise</t>
  </si>
  <si>
    <t>What is the sales specific revenue of your company for 2017 (not including sales from a tasting room)?OffPremise</t>
  </si>
  <si>
    <t xml:space="preserve">Does your company have any plans for expansion in the next year? </t>
  </si>
  <si>
    <t>If YES, how much PTO per year in hours?</t>
  </si>
  <si>
    <t>DATA</t>
  </si>
  <si>
    <t xml:space="preserve">If YES, when are employees eligible to receive PTO? </t>
  </si>
  <si>
    <t>4c-1b</t>
  </si>
  <si>
    <t>4c-1</t>
  </si>
  <si>
    <t>4c-1c</t>
  </si>
  <si>
    <t xml:space="preserve">If YES, is your PTO: </t>
  </si>
  <si>
    <t>If YES, please describe AVERAGE PTO in hours:</t>
  </si>
  <si>
    <t>Linked Cell (True = Checked; 0,1,2,3,etc)</t>
  </si>
  <si>
    <t>Do you offer health benefits/insurance?</t>
  </si>
  <si>
    <t>4d-1</t>
  </si>
  <si>
    <t>4d-1a</t>
  </si>
  <si>
    <t>4d-1b-1</t>
  </si>
  <si>
    <t>4d-1b-2</t>
  </si>
  <si>
    <t>4d-1b-3</t>
  </si>
  <si>
    <t>4d-1b-4</t>
  </si>
  <si>
    <t>4d-1c</t>
  </si>
  <si>
    <t>If YES, what average percentage of premium costs does employer pay?</t>
  </si>
  <si>
    <t>If YES, does it cover:</t>
  </si>
  <si>
    <t>If NO, do you provide any kind of stipend/payment for employees to use towards purchasing their own health benefits/insurance option?</t>
  </si>
  <si>
    <t>Employee only</t>
  </si>
  <si>
    <t>Employee + spouse/domestic partner</t>
  </si>
  <si>
    <t>Employee + family</t>
  </si>
  <si>
    <t>4ee-1</t>
  </si>
  <si>
    <t>Do you offer retirement plans?</t>
  </si>
  <si>
    <t>If YES, what kind?</t>
  </si>
  <si>
    <t>If YES, how does your company provide funding?</t>
  </si>
  <si>
    <t>If YES, when are employees eligible?</t>
  </si>
  <si>
    <t>Defined contribution (e.g., 401(k))</t>
  </si>
  <si>
    <t>SERP (Supplemental Executive Retirement Plan)</t>
  </si>
  <si>
    <t>Match employee contribution</t>
  </si>
  <si>
    <t>Floor contribution</t>
  </si>
  <si>
    <t>4ee-1a-1</t>
  </si>
  <si>
    <t>4ee-1a-2</t>
  </si>
  <si>
    <t>4ee-1a-3</t>
  </si>
  <si>
    <t>4ee-1b-1</t>
  </si>
  <si>
    <t>4ee-1b-2</t>
  </si>
  <si>
    <t>4ee-1b-3</t>
  </si>
  <si>
    <t>4ee-1c</t>
  </si>
  <si>
    <t>4f-1a</t>
  </si>
  <si>
    <t>4f-1b</t>
  </si>
  <si>
    <t>4f-1c</t>
  </si>
  <si>
    <t>4f-1d</t>
  </si>
  <si>
    <t>4f-1e</t>
  </si>
  <si>
    <t>4f-1f</t>
  </si>
  <si>
    <t>4f-1g</t>
  </si>
  <si>
    <t>4f-1h</t>
  </si>
  <si>
    <t>Education reimbursement</t>
  </si>
  <si>
    <t>No benefits offered</t>
  </si>
  <si>
    <t>Free beer</t>
  </si>
  <si>
    <t>Company car</t>
  </si>
  <si>
    <t>Other/alternative health benefits &amp; incentives (acupuncture, rewards for healthy diet, etc.)</t>
  </si>
  <si>
    <t>Merchandise card (for your brewery or other companies)</t>
  </si>
  <si>
    <t>Discounted beer</t>
  </si>
  <si>
    <t>4g-1</t>
  </si>
  <si>
    <t>How much time does it take to fill a job opening?</t>
  </si>
  <si>
    <t>What specific "hot" jobs are difficult to fill?</t>
  </si>
  <si>
    <t>4g-2a</t>
  </si>
  <si>
    <t>4g-2b</t>
  </si>
  <si>
    <t>4g-2c</t>
  </si>
  <si>
    <t>4g-2d</t>
  </si>
  <si>
    <t>4g-2e</t>
  </si>
  <si>
    <t>4g-2f</t>
  </si>
  <si>
    <t>4g-3a</t>
  </si>
  <si>
    <t>4g-3b</t>
  </si>
  <si>
    <t>4g-3c</t>
  </si>
  <si>
    <t>4g-3d</t>
  </si>
  <si>
    <t>4g-3e</t>
  </si>
  <si>
    <t>4g-3f</t>
  </si>
  <si>
    <t>Do you have a succession plan for key positions and/or employees?</t>
  </si>
  <si>
    <t>4g-4</t>
  </si>
  <si>
    <t>If NO, do you plan to implement one in the next 5 years?</t>
  </si>
  <si>
    <t>4g-5</t>
  </si>
  <si>
    <t>4g-4a</t>
  </si>
  <si>
    <t>If YES, what functions do you use it for?</t>
  </si>
  <si>
    <t>Succession planning</t>
  </si>
  <si>
    <t>Performance management</t>
  </si>
  <si>
    <t>Compensation administration (benefits, retirement, non-payroll)</t>
  </si>
  <si>
    <t>4g-6</t>
  </si>
  <si>
    <t>Do you offer Education/Tuition reimbursements to employees?</t>
  </si>
  <si>
    <t>4g-7a</t>
  </si>
  <si>
    <t>4g-7b</t>
  </si>
  <si>
    <t>4g-7c</t>
  </si>
  <si>
    <t>4g-8a</t>
  </si>
  <si>
    <t>4g-8b</t>
  </si>
  <si>
    <t>4g-8c</t>
  </si>
  <si>
    <t>What Percentage of your Employees Identify as:</t>
  </si>
  <si>
    <t>What Percentage of your Brewers (Master Brewer, Brewer, Assistant Brewer) Identify as:</t>
  </si>
  <si>
    <r>
      <t xml:space="preserve">2.) If your company has locations (Tasting room, brewpub, production facility, etc) in </t>
    </r>
    <r>
      <rPr>
        <b/>
        <u/>
        <sz val="11"/>
        <rFont val="Calibri"/>
        <family val="2"/>
        <scheme val="minor"/>
      </rPr>
      <t>one county only:</t>
    </r>
    <r>
      <rPr>
        <sz val="11"/>
        <rFont val="Calibri"/>
        <family val="2"/>
        <scheme val="minor"/>
      </rPr>
      <t xml:space="preserve">
       a.) Please fill out all tabs (1-3; 4a-4g) together. Skip Instruction Step #3 and resume at Instruction Step #4</t>
    </r>
  </si>
  <si>
    <t>8.) Once your submission(s) is has been received, we will confirm receipt and go through a data validation process to confirm all submission data is correct and clear.</t>
  </si>
  <si>
    <t>Option/Other (0=blank)</t>
  </si>
  <si>
    <t>4c-1d-1</t>
  </si>
  <si>
    <t>4c-1d-2</t>
  </si>
  <si>
    <t>4c-1d-3</t>
  </si>
  <si>
    <r>
      <t xml:space="preserve">3.) </t>
    </r>
    <r>
      <rPr>
        <sz val="11"/>
        <color rgb="FFFF0000"/>
        <rFont val="Calibri"/>
        <family val="2"/>
        <scheme val="minor"/>
      </rPr>
      <t xml:space="preserve">IMPORTANT: For Breweries with locations (Tasting room, brewpub, production facility, etc) based in </t>
    </r>
    <r>
      <rPr>
        <u/>
        <sz val="11"/>
        <color rgb="FFFF0000"/>
        <rFont val="Calibri"/>
        <family val="2"/>
        <scheme val="minor"/>
      </rPr>
      <t xml:space="preserve">DIFFERENT COUNTIES:
</t>
    </r>
    <r>
      <rPr>
        <sz val="11"/>
        <rFont val="Calibri"/>
        <family val="2"/>
        <scheme val="minor"/>
      </rPr>
      <t xml:space="preserve">     </t>
    </r>
    <r>
      <rPr>
        <b/>
        <u/>
        <sz val="11"/>
        <rFont val="Calibri"/>
        <family val="2"/>
        <scheme val="minor"/>
      </rPr>
      <t>a. Requirements</t>
    </r>
    <r>
      <rPr>
        <b/>
        <sz val="11"/>
        <rFont val="Calibri"/>
        <family val="2"/>
        <scheme val="minor"/>
      </rPr>
      <t>:</t>
    </r>
    <r>
      <rPr>
        <sz val="11"/>
        <rFont val="Calibri"/>
        <family val="2"/>
        <scheme val="minor"/>
      </rPr>
      <t xml:space="preserve"> Brewery has at least one location (Tasting room, brewpub, production facility, etc) in one county, and at least one 
     other location (Tasting room, brewpub, production facility, etc) in another
     </t>
    </r>
    <r>
      <rPr>
        <b/>
        <u/>
        <sz val="11"/>
        <rFont val="Calibri"/>
        <family val="2"/>
        <scheme val="minor"/>
      </rPr>
      <t xml:space="preserve"> b. Process</t>
    </r>
    <r>
      <rPr>
        <sz val="11"/>
        <rFont val="Calibri"/>
        <family val="2"/>
        <scheme val="minor"/>
      </rPr>
      <t xml:space="preserve">: 
           I.  Copy tabs (1-3) once for each county your organization has locations.  If you have two counties with locations, please copy tabs 
                (1-3) twice (3 counties = 3 sets of copies, etc.)
          II.  To copy tabs: 
                &gt;Right click each tab, for example tab "1 - Brewery Information", and select "Move or Copy..."   
                &gt;Check box that says "Create a copy"   
                &gt;Please make sure a copy is made in this workbook and not another one you have open. 
                &gt;Complete the above steps for Tabs "1 - Brewery Information", "2 Non-Sales Jobs - Compensation" and "3 - Sales Job - 
                  Compensation"
         III.  Fill in tabs (1-3) one county at a time. Please indicate on tabs 2 and 3 which county this data corresponds to in cell E4
        IV. </t>
    </r>
    <r>
      <rPr>
        <b/>
        <sz val="11"/>
        <rFont val="Calibri"/>
        <family val="2"/>
        <scheme val="minor"/>
      </rPr>
      <t xml:space="preserve"> Only complete tabs 4a - 4g (Purple Tabs) </t>
    </r>
    <r>
      <rPr>
        <b/>
        <u/>
        <sz val="11"/>
        <rFont val="Calibri"/>
        <family val="2"/>
        <scheme val="minor"/>
      </rPr>
      <t>once</t>
    </r>
    <r>
      <rPr>
        <b/>
        <sz val="11"/>
        <rFont val="Calibri"/>
        <family val="2"/>
        <scheme val="minor"/>
      </rPr>
      <t xml:space="preserve"> on behalf of your entire organization</t>
    </r>
    <r>
      <rPr>
        <sz val="11"/>
        <rFont val="Calibri"/>
        <family val="2"/>
        <scheme val="minor"/>
      </rPr>
      <t xml:space="preserve">. There is no need to copy tabs (4a-4g). 
                &gt;Where answers vary please use most prevalent practices. 
     </t>
    </r>
    <r>
      <rPr>
        <b/>
        <u/>
        <sz val="11"/>
        <rFont val="Calibri"/>
        <family val="2"/>
        <scheme val="minor"/>
      </rPr>
      <t>c. Proceed to Instructions Step #4</t>
    </r>
  </si>
  <si>
    <r>
      <t xml:space="preserve">5.) Definitions and job descriptions are provided in the Job Codes &amp; Descriptions and Terminology sections.  If you have any questions regarding job matches, terminology, or how to use this study instrument, please call FutureSense, LLC at 888.336.0909 ext. 116, or email: </t>
    </r>
    <r>
      <rPr>
        <u/>
        <sz val="11"/>
        <color theme="4" tint="-0.249977111117893"/>
        <rFont val="Calibri"/>
        <family val="2"/>
        <scheme val="minor"/>
      </rPr>
      <t>jack@futuresense.com</t>
    </r>
  </si>
  <si>
    <t>Instructions for completing the Study</t>
  </si>
  <si>
    <t>4b-2</t>
  </si>
  <si>
    <t>Checklist</t>
  </si>
  <si>
    <t>x</t>
  </si>
  <si>
    <t>4g-5a1</t>
  </si>
  <si>
    <t>4g-5a2</t>
  </si>
  <si>
    <t>4g-5a3</t>
  </si>
  <si>
    <t>4g-5a4</t>
  </si>
  <si>
    <r>
      <t xml:space="preserve">6.) Once your submission(s) is complete, please send it back to us with an email titled "2017 CCBI Compensation Study - (Brewery Name + County)" at: </t>
    </r>
    <r>
      <rPr>
        <u/>
        <sz val="11"/>
        <color theme="4" tint="-0.249977111117893"/>
        <rFont val="Calibri"/>
        <family val="2"/>
        <scheme val="minor"/>
      </rPr>
      <t>jack@futuresense.com</t>
    </r>
  </si>
  <si>
    <t>Please send submission saved as "2017 CCBI Compensation Study - (Brewery Name + County)" to: jack@futuresense.com</t>
  </si>
  <si>
    <t>1.) Please respond for ALL applicable positions. If your organization does not have a position, leave the position's row blank. Please only report employees with 30+ hours weekly or .75+ FTE</t>
  </si>
  <si>
    <r>
      <t xml:space="preserve">7) </t>
    </r>
    <r>
      <rPr>
        <sz val="16"/>
        <color theme="1"/>
        <rFont val="Calibri"/>
        <family val="2"/>
      </rPr>
      <t xml:space="preserve">Does your company have any plans for expansion in the next year? 
</t>
    </r>
    <r>
      <rPr>
        <i/>
        <sz val="12"/>
        <color theme="1"/>
        <rFont val="Calibri"/>
        <family val="2"/>
      </rPr>
      <t>Select one</t>
    </r>
  </si>
  <si>
    <t>6) What is the sales revenue of your company's tasting room(s), taproom, etc (does not include any sales as a result of distribution) for 2017?</t>
  </si>
  <si>
    <t xml:space="preserve">Please use the most recent completed fiscal year or the last 12 months (4/30/16 - 5/1/17). </t>
  </si>
  <si>
    <t>Food Sales</t>
  </si>
  <si>
    <t>House Beer Sales</t>
  </si>
  <si>
    <t>Guest Beer Sales (if any)</t>
  </si>
  <si>
    <t>Food Sales (if any)</t>
  </si>
  <si>
    <t>All Other Bar Sales</t>
  </si>
  <si>
    <t>What is the sales revenue of your company's tasting room(s), taproom, etc (does not include any sales as a result of distribution) for 2017?</t>
  </si>
  <si>
    <t>4b-6a</t>
  </si>
  <si>
    <t>4b-6b</t>
  </si>
  <si>
    <t>4b-6c</t>
  </si>
  <si>
    <t>4b-6d</t>
  </si>
  <si>
    <t>Guest Beer Sales</t>
  </si>
  <si>
    <t>All Other Sales</t>
  </si>
  <si>
    <t>Does your company have its own canning line/bottle line? (Dropdown)</t>
  </si>
  <si>
    <t>Does your company use mobile canning or mobile bottling providers? (Dropdown)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</si>
</sst>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quot;$&quot;* #,##0.00_);_(&quot;$&quot;* \(#,##0.00\);_(&quot;$&quot;* &quot;-&quot;??_);_(@_)"/>
    <numFmt numFmtId="43" formatCode="_(* #,##0.00_);_(* \(#,##0.00\);_(* &quot;-&quot;??_);_(@_)"/>
    <numFmt numFmtId="164" formatCode="&quot;$&quot;#,##0.0;[Red]&quot;$&quot;#,##0.0"/>
    <numFmt numFmtId="165" formatCode="&quot;$&quot;#,##0;[Red]&quot;$&quot;#,##0"/>
    <numFmt numFmtId="166" formatCode="0.0%"/>
    <numFmt numFmtId="167" formatCode="&quot;$&quot;#,##0.00;[Red]&quot;$&quot;#,##0.00"/>
    <numFmt numFmtId="168" formatCode="&quot;$&quot;#,##0.00"/>
    <numFmt numFmtId="169" formatCode="&quot;$&quot;#,##0.0"/>
    <numFmt numFmtId="170" formatCode="[$-409]dd\-mmm\-yy;@"/>
    <numFmt numFmtId="171" formatCode="[$-409]mmmm\-yy;@"/>
    <numFmt numFmtId="172" formatCode="&quot;$&quot;#,##0"/>
    <numFmt numFmtId="173" formatCode="0.0"/>
  </numFmts>
  <fonts count="95">
    <font>
      <sz val="12"/>
      <color rgb="FF000000"/>
      <name val="Calibri"/>
    </font>
    <font>
      <sz val="12"/>
      <color theme="1"/>
      <name val="Calibri"/>
      <family val="2"/>
      <scheme val="minor"/>
    </font>
    <font>
      <sz val="11"/>
      <color theme="1"/>
      <name val="Calibri"/>
      <family val="2"/>
      <scheme val="minor"/>
    </font>
    <font>
      <sz val="12"/>
      <color rgb="FF000000"/>
      <name val="Cambria"/>
      <family val="1"/>
    </font>
    <font>
      <sz val="14"/>
      <color rgb="FF000000"/>
      <name val="Calibri"/>
      <family val="2"/>
    </font>
    <font>
      <b/>
      <sz val="24"/>
      <color rgb="FF000000"/>
      <name val="Calibri"/>
      <family val="2"/>
    </font>
    <font>
      <sz val="12"/>
      <name val="Calibri"/>
      <family val="2"/>
    </font>
    <font>
      <b/>
      <sz val="14"/>
      <color rgb="FF000000"/>
      <name val="Calibri"/>
      <family val="2"/>
    </font>
    <font>
      <sz val="12"/>
      <name val="Calibri"/>
      <family val="2"/>
    </font>
    <font>
      <b/>
      <sz val="14"/>
      <color rgb="FFFF0000"/>
      <name val="Calibri"/>
      <family val="2"/>
    </font>
    <font>
      <b/>
      <sz val="12"/>
      <color rgb="FF000000"/>
      <name val="Calibri"/>
      <family val="2"/>
    </font>
    <font>
      <sz val="14"/>
      <color rgb="FF0000FF"/>
      <name val="Calibri"/>
      <family val="2"/>
    </font>
    <font>
      <sz val="12"/>
      <color rgb="FF000000"/>
      <name val="Calibri"/>
      <family val="2"/>
    </font>
    <font>
      <b/>
      <sz val="14"/>
      <name val="Calibri"/>
      <family val="2"/>
    </font>
    <font>
      <sz val="12"/>
      <color rgb="FF000000"/>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sz val="14"/>
      <name val="Calibri"/>
      <family val="2"/>
      <scheme val="minor"/>
    </font>
    <font>
      <u/>
      <sz val="10"/>
      <color indexed="12"/>
      <name val="Arial"/>
      <family val="2"/>
    </font>
    <font>
      <b/>
      <u/>
      <sz val="11"/>
      <color theme="9"/>
      <name val="Calibri"/>
      <family val="2"/>
      <scheme val="minor"/>
    </font>
    <font>
      <b/>
      <sz val="9"/>
      <color indexed="9"/>
      <name val="Calibri"/>
      <family val="2"/>
      <scheme val="minor"/>
    </font>
    <font>
      <sz val="11"/>
      <color indexed="9"/>
      <name val="Calibri"/>
      <family val="2"/>
      <scheme val="minor"/>
    </font>
    <font>
      <sz val="12"/>
      <color theme="0"/>
      <name val="Calibri"/>
      <family val="2"/>
    </font>
    <font>
      <b/>
      <sz val="14"/>
      <color theme="0"/>
      <name val="Calibri"/>
      <family val="2"/>
    </font>
    <font>
      <sz val="14"/>
      <color theme="0"/>
      <name val="Calibri"/>
      <family val="2"/>
    </font>
    <font>
      <b/>
      <sz val="24"/>
      <color theme="0"/>
      <name val="Calibri"/>
      <family val="2"/>
    </font>
    <font>
      <b/>
      <sz val="12"/>
      <name val="Calibri"/>
      <family val="2"/>
      <scheme val="minor"/>
    </font>
    <font>
      <sz val="14"/>
      <name val="Calibri"/>
      <family val="2"/>
    </font>
    <font>
      <b/>
      <sz val="18"/>
      <color rgb="FF000000"/>
      <name val="Calibri"/>
      <family val="2"/>
    </font>
    <font>
      <b/>
      <sz val="18"/>
      <color theme="0"/>
      <name val="Calibri"/>
      <family val="2"/>
    </font>
    <font>
      <sz val="10"/>
      <name val="Arial"/>
      <family val="2"/>
    </font>
    <font>
      <sz val="12"/>
      <color indexed="8"/>
      <name val="Calibri"/>
      <family val="2"/>
      <charset val="1"/>
    </font>
    <font>
      <sz val="11"/>
      <color rgb="FF9C6500"/>
      <name val="Calibri"/>
      <family val="2"/>
      <scheme val="minor"/>
    </font>
    <font>
      <b/>
      <sz val="12"/>
      <color theme="1"/>
      <name val="Calibri"/>
      <family val="2"/>
      <scheme val="minor"/>
    </font>
    <font>
      <sz val="9"/>
      <color indexed="81"/>
      <name val="Tahoma"/>
      <family val="2"/>
    </font>
    <font>
      <sz val="12"/>
      <color indexed="81"/>
      <name val="Calibri"/>
      <family val="2"/>
      <scheme val="minor"/>
    </font>
    <font>
      <b/>
      <sz val="12"/>
      <name val="Calibri"/>
      <family val="2"/>
    </font>
    <font>
      <sz val="12"/>
      <name val="Calibri"/>
      <family val="2"/>
      <scheme val="minor"/>
    </font>
    <font>
      <sz val="12"/>
      <color theme="1"/>
      <name val="Calibri"/>
      <family val="2"/>
      <scheme val="minor"/>
    </font>
    <font>
      <sz val="9"/>
      <name val="Calibri"/>
      <family val="2"/>
      <scheme val="minor"/>
    </font>
    <font>
      <sz val="10"/>
      <name val="Microsoft Sans Serif"/>
      <family val="2"/>
    </font>
    <font>
      <sz val="10"/>
      <color theme="1"/>
      <name val="Book Antiqua"/>
      <family val="2"/>
    </font>
    <font>
      <u/>
      <sz val="10"/>
      <color theme="10"/>
      <name val="Microsoft Sans Serif"/>
      <family val="2"/>
    </font>
    <font>
      <b/>
      <sz val="18"/>
      <color theme="3"/>
      <name val="Calibri Light"/>
      <family val="2"/>
      <scheme val="major"/>
    </font>
    <font>
      <u/>
      <sz val="11"/>
      <color theme="10"/>
      <name val="Calibri"/>
      <family val="2"/>
      <scheme val="minor"/>
    </font>
    <font>
      <sz val="11"/>
      <color indexed="8"/>
      <name val="Calibri"/>
      <family val="2"/>
    </font>
    <font>
      <u/>
      <sz val="11"/>
      <color theme="10"/>
      <name val="Calibri"/>
      <family val="2"/>
    </font>
    <font>
      <sz val="10"/>
      <name val="Book Antiqua"/>
      <family val="1"/>
    </font>
    <font>
      <sz val="12"/>
      <name val="Helv"/>
    </font>
    <font>
      <sz val="10"/>
      <name val="MS Sans Serif"/>
      <family val="2"/>
    </font>
    <font>
      <u/>
      <sz val="10"/>
      <color theme="10"/>
      <name val="MS Sans Serif"/>
      <family val="2"/>
    </font>
    <font>
      <b/>
      <sz val="12"/>
      <color theme="0"/>
      <name val="Calibri"/>
      <family val="2"/>
    </font>
    <font>
      <b/>
      <sz val="13"/>
      <color theme="1"/>
      <name val="Calibri"/>
      <family val="2"/>
      <scheme val="minor"/>
    </font>
    <font>
      <sz val="9"/>
      <color theme="0"/>
      <name val="Calibri"/>
      <family val="2"/>
      <scheme val="minor"/>
    </font>
    <font>
      <sz val="13"/>
      <color rgb="FF000000"/>
      <name val="Lucida Grande"/>
    </font>
    <font>
      <sz val="15"/>
      <color theme="0"/>
      <name val="Calibri"/>
      <family val="2"/>
      <scheme val="minor"/>
    </font>
    <font>
      <i/>
      <sz val="16"/>
      <color theme="1"/>
      <name val="Avenir Book"/>
    </font>
    <font>
      <sz val="16"/>
      <color theme="1"/>
      <name val="Avenir Book"/>
    </font>
    <font>
      <sz val="16"/>
      <color theme="1"/>
      <name val="Calibri"/>
      <family val="2"/>
    </font>
    <font>
      <i/>
      <sz val="12"/>
      <color theme="1"/>
      <name val="Avenir Book"/>
    </font>
    <font>
      <i/>
      <sz val="12"/>
      <color theme="1"/>
      <name val="Calibri"/>
      <family val="2"/>
      <scheme val="minor"/>
    </font>
    <font>
      <sz val="14"/>
      <color theme="1"/>
      <name val="Calibri"/>
      <family val="2"/>
      <scheme val="minor"/>
    </font>
    <font>
      <u/>
      <sz val="15"/>
      <color theme="0"/>
      <name val="Calibri (Body)"/>
    </font>
    <font>
      <sz val="13"/>
      <color theme="1"/>
      <name val="Calibri"/>
      <family val="2"/>
      <scheme val="minor"/>
    </font>
    <font>
      <b/>
      <sz val="11"/>
      <color theme="0"/>
      <name val="Calibri"/>
      <family val="2"/>
    </font>
    <font>
      <b/>
      <sz val="11"/>
      <color rgb="FFFF0000"/>
      <name val="Calibri"/>
      <family val="2"/>
    </font>
    <font>
      <sz val="11"/>
      <color rgb="FF000000"/>
      <name val="Calibri"/>
      <family val="2"/>
    </font>
    <font>
      <sz val="11"/>
      <name val="Calibri"/>
      <family val="2"/>
    </font>
    <font>
      <b/>
      <sz val="11"/>
      <color rgb="FF000000"/>
      <name val="Calibri"/>
      <family val="2"/>
    </font>
    <font>
      <b/>
      <u/>
      <sz val="11"/>
      <name val="Calibri"/>
      <family val="2"/>
      <scheme val="minor"/>
    </font>
    <font>
      <b/>
      <sz val="12"/>
      <color theme="0"/>
      <name val="Calibri"/>
      <family val="2"/>
      <scheme val="minor"/>
    </font>
    <font>
      <b/>
      <u/>
      <sz val="12"/>
      <color theme="0"/>
      <name val="Calibri"/>
      <family val="2"/>
      <scheme val="minor"/>
    </font>
    <font>
      <b/>
      <sz val="14"/>
      <color theme="5"/>
      <name val="Calibri"/>
      <family val="2"/>
    </font>
    <font>
      <sz val="14"/>
      <color rgb="FFFF0000"/>
      <name val="Calibri"/>
      <family val="2"/>
    </font>
    <font>
      <sz val="11"/>
      <color theme="0"/>
      <name val="Calibri"/>
      <family val="2"/>
    </font>
    <font>
      <sz val="11"/>
      <color theme="5"/>
      <name val="Calibri"/>
      <family val="2"/>
    </font>
    <font>
      <b/>
      <u/>
      <sz val="12"/>
      <color rgb="FF000000"/>
      <name val="Calibri"/>
      <family val="2"/>
    </font>
    <font>
      <i/>
      <sz val="12"/>
      <color theme="1"/>
      <name val="Calibri"/>
      <family val="2"/>
    </font>
    <font>
      <u/>
      <sz val="11"/>
      <color rgb="FFFF0000"/>
      <name val="Calibri"/>
      <family val="2"/>
      <scheme val="minor"/>
    </font>
    <font>
      <u/>
      <sz val="11"/>
      <color theme="4" tint="-0.249977111117893"/>
      <name val="Calibri"/>
      <family val="2"/>
      <scheme val="minor"/>
    </font>
  </fonts>
  <fills count="57">
    <fill>
      <patternFill patternType="none"/>
    </fill>
    <fill>
      <patternFill patternType="gray125"/>
    </fill>
    <fill>
      <patternFill patternType="solid">
        <fgColor rgb="FFFFFFFF"/>
        <bgColor rgb="FFFFFFFF"/>
      </patternFill>
    </fill>
    <fill>
      <patternFill patternType="solid">
        <fgColor rgb="FFA4C2F4"/>
        <bgColor rgb="FFA4C2F4"/>
      </patternFill>
    </fill>
    <fill>
      <patternFill patternType="solid">
        <fgColor rgb="FFF6B26B"/>
        <bgColor rgb="FFF6B26B"/>
      </patternFill>
    </fill>
    <fill>
      <patternFill patternType="solid">
        <fgColor rgb="FFFFFF00"/>
        <bgColor rgb="FFFFFF00"/>
      </patternFill>
    </fill>
    <fill>
      <patternFill patternType="solid">
        <fgColor theme="5"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37"/>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3"/>
        <bgColor indexed="64"/>
      </patternFill>
    </fill>
    <fill>
      <patternFill patternType="solid">
        <fgColor theme="0"/>
        <bgColor rgb="FFFFFFFF"/>
      </patternFill>
    </fill>
    <fill>
      <patternFill patternType="solid">
        <fgColor theme="5"/>
        <bgColor indexed="64"/>
      </patternFill>
    </fill>
    <fill>
      <patternFill patternType="solid">
        <fgColor theme="0"/>
        <bgColor rgb="FFFFFF00"/>
      </patternFill>
    </fill>
    <fill>
      <patternFill patternType="solid">
        <fgColor rgb="FFFFFF00"/>
        <bgColor indexed="64"/>
      </patternFill>
    </fill>
    <fill>
      <patternFill patternType="solid">
        <fgColor theme="7"/>
        <bgColor indexed="64"/>
      </patternFill>
    </fill>
    <fill>
      <patternFill patternType="solid">
        <fgColor theme="4" tint="0.39997558519241921"/>
        <bgColor indexed="64"/>
      </patternFill>
    </fill>
    <fill>
      <patternFill patternType="solid">
        <fgColor indexed="9"/>
        <bgColor indexed="64"/>
      </patternFill>
    </fill>
    <fill>
      <patternFill patternType="solid">
        <fgColor theme="3"/>
        <bgColor rgb="FFFFFF00"/>
      </patternFill>
    </fill>
    <fill>
      <patternFill patternType="solid">
        <fgColor theme="9" tint="-0.499984740745262"/>
        <bgColor indexed="64"/>
      </patternFill>
    </fill>
    <fill>
      <patternFill patternType="solid">
        <fgColor theme="9" tint="-0.499984740745262"/>
        <bgColor rgb="FFFFFF00"/>
      </patternFill>
    </fill>
    <fill>
      <patternFill patternType="solid">
        <fgColor theme="3"/>
        <bgColor rgb="FF3C78D8"/>
      </patternFill>
    </fill>
    <fill>
      <patternFill patternType="solid">
        <fgColor theme="4" tint="-0.499984740745262"/>
        <bgColor indexed="64"/>
      </patternFill>
    </fill>
    <fill>
      <patternFill patternType="solid">
        <fgColor theme="7" tint="0.79998168889431442"/>
        <bgColor indexed="64"/>
      </patternFill>
    </fill>
    <fill>
      <patternFill patternType="solid">
        <fgColor theme="4"/>
        <bgColor indexed="64"/>
      </patternFill>
    </fill>
  </fills>
  <borders count="73">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bottom/>
      <diagonal/>
    </border>
    <border>
      <left/>
      <right/>
      <top style="thin">
        <color rgb="FFFFFFFF"/>
      </top>
      <bottom/>
      <diagonal/>
    </border>
    <border>
      <left/>
      <right style="thin">
        <color rgb="FFFFFFFF"/>
      </right>
      <top style="thin">
        <color rgb="FFFFFFFF"/>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theme="0" tint="-0.24994659260841701"/>
      </top>
      <bottom/>
      <diagonal/>
    </border>
    <border>
      <left/>
      <right/>
      <top style="thin">
        <color theme="0" tint="-0.24994659260841701"/>
      </top>
      <bottom/>
      <diagonal/>
    </border>
    <border>
      <left/>
      <right style="thin">
        <color auto="1"/>
      </right>
      <top style="thin">
        <color theme="0" tint="-0.24994659260841701"/>
      </top>
      <bottom/>
      <diagonal/>
    </border>
    <border>
      <left style="thin">
        <color auto="1"/>
      </left>
      <right/>
      <top/>
      <bottom/>
      <diagonal/>
    </border>
    <border>
      <left/>
      <right style="thin">
        <color auto="1"/>
      </right>
      <top/>
      <bottom/>
      <diagonal/>
    </border>
    <border>
      <left style="thin">
        <color auto="1"/>
      </left>
      <right/>
      <top/>
      <bottom style="thin">
        <color theme="0" tint="-0.24994659260841701"/>
      </bottom>
      <diagonal/>
    </border>
    <border>
      <left/>
      <right/>
      <top/>
      <bottom style="thin">
        <color theme="0" tint="-0.24994659260841701"/>
      </bottom>
      <diagonal/>
    </border>
    <border>
      <left/>
      <right style="thin">
        <color auto="1"/>
      </right>
      <top/>
      <bottom style="thin">
        <color theme="0" tint="-0.24994659260841701"/>
      </bottom>
      <diagonal/>
    </border>
    <border>
      <left style="thin">
        <color auto="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diagonal/>
    </border>
    <border>
      <left style="double">
        <color auto="1"/>
      </left>
      <right style="thin">
        <color auto="1"/>
      </right>
      <top style="thin">
        <color auto="1"/>
      </top>
      <bottom/>
      <diagonal/>
    </border>
    <border>
      <left/>
      <right style="double">
        <color auto="1"/>
      </right>
      <top style="thin">
        <color auto="1"/>
      </top>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right/>
      <top/>
      <bottom style="thin">
        <color auto="1"/>
      </bottom>
      <diagonal/>
    </border>
    <border>
      <left style="thin">
        <color auto="1"/>
      </left>
      <right style="thin">
        <color auto="1"/>
      </right>
      <top/>
      <bottom/>
      <diagonal/>
    </border>
  </borders>
  <cellStyleXfs count="120">
    <xf numFmtId="0" fontId="0" fillId="0" borderId="0"/>
    <xf numFmtId="44" fontId="14" fillId="0" borderId="0" applyFont="0" applyFill="0" applyBorder="0" applyAlignment="0" applyProtection="0"/>
    <xf numFmtId="9" fontId="14" fillId="0" borderId="0" applyFont="0" applyFill="0" applyBorder="0" applyAlignment="0" applyProtection="0"/>
    <xf numFmtId="0" fontId="15" fillId="0" borderId="0" applyNumberFormat="0" applyFill="0" applyBorder="0" applyAlignment="0" applyProtection="0"/>
    <xf numFmtId="0" fontId="16" fillId="0" borderId="25" applyNumberFormat="0" applyFill="0" applyAlignment="0" applyProtection="0"/>
    <xf numFmtId="0" fontId="17" fillId="0" borderId="26" applyNumberFormat="0" applyFill="0" applyAlignment="0" applyProtection="0"/>
    <xf numFmtId="0" fontId="18" fillId="0" borderId="27" applyNumberFormat="0" applyFill="0" applyAlignment="0" applyProtection="0"/>
    <xf numFmtId="0" fontId="18" fillId="0" borderId="0" applyNumberFormat="0" applyFill="0" applyBorder="0" applyAlignment="0" applyProtection="0"/>
    <xf numFmtId="0" fontId="19" fillId="7" borderId="0" applyNumberFormat="0" applyBorder="0" applyAlignment="0" applyProtection="0"/>
    <xf numFmtId="0" fontId="20" fillId="8" borderId="0" applyNumberFormat="0" applyBorder="0" applyAlignment="0" applyProtection="0"/>
    <xf numFmtId="0" fontId="21" fillId="10" borderId="28" applyNumberFormat="0" applyAlignment="0" applyProtection="0"/>
    <xf numFmtId="0" fontId="22" fillId="11" borderId="29" applyNumberFormat="0" applyAlignment="0" applyProtection="0"/>
    <xf numFmtId="0" fontId="23" fillId="11" borderId="28" applyNumberFormat="0" applyAlignment="0" applyProtection="0"/>
    <xf numFmtId="0" fontId="24" fillId="0" borderId="30" applyNumberFormat="0" applyFill="0" applyAlignment="0" applyProtection="0"/>
    <xf numFmtId="0" fontId="25" fillId="12" borderId="31"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33" applyNumberFormat="0" applyFill="0" applyAlignment="0" applyProtection="0"/>
    <xf numFmtId="0" fontId="29"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9"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9"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9"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9"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9"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33" fillId="0" borderId="0" applyNumberFormat="0" applyFill="0" applyBorder="0" applyAlignment="0" applyProtection="0">
      <alignment vertical="top"/>
      <protection locked="0"/>
    </xf>
    <xf numFmtId="0" fontId="2" fillId="0" borderId="0"/>
    <xf numFmtId="9" fontId="2" fillId="0" borderId="0" applyFont="0" applyFill="0" applyBorder="0" applyAlignment="0" applyProtection="0"/>
    <xf numFmtId="0" fontId="12" fillId="0" borderId="0"/>
    <xf numFmtId="0" fontId="12" fillId="0" borderId="0"/>
    <xf numFmtId="0" fontId="45" fillId="0" borderId="0"/>
    <xf numFmtId="44" fontId="12" fillId="0" borderId="0" applyFont="0" applyFill="0" applyBorder="0" applyAlignment="0" applyProtection="0"/>
    <xf numFmtId="0" fontId="46" fillId="0" borderId="0"/>
    <xf numFmtId="44" fontId="2" fillId="0" borderId="0" applyFont="0" applyFill="0" applyBorder="0" applyAlignment="0" applyProtection="0"/>
    <xf numFmtId="0" fontId="47" fillId="9" borderId="0" applyNumberFormat="0" applyBorder="0" applyAlignment="0" applyProtection="0"/>
    <xf numFmtId="0" fontId="2" fillId="13" borderId="32" applyNumberFormat="0" applyFont="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37" borderId="0" applyNumberFormat="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0" fontId="55" fillId="0" borderId="0"/>
    <xf numFmtId="0" fontId="55" fillId="0" borderId="0"/>
    <xf numFmtId="0" fontId="2" fillId="0" borderId="0"/>
    <xf numFmtId="0" fontId="55" fillId="0" borderId="0"/>
    <xf numFmtId="0" fontId="45" fillId="0" borderId="0"/>
    <xf numFmtId="0" fontId="56" fillId="0" borderId="0"/>
    <xf numFmtId="0" fontId="57" fillId="0" borderId="0" applyNumberFormat="0" applyFill="0" applyBorder="0" applyAlignment="0" applyProtection="0"/>
    <xf numFmtId="0" fontId="58" fillId="0" borderId="0" applyNumberFormat="0" applyFill="0" applyBorder="0" applyAlignment="0" applyProtection="0"/>
    <xf numFmtId="0" fontId="2" fillId="0" borderId="0"/>
    <xf numFmtId="0" fontId="2" fillId="0" borderId="0"/>
    <xf numFmtId="0" fontId="59" fillId="0" borderId="0" applyNumberFormat="0" applyFill="0" applyBorder="0" applyAlignment="0" applyProtection="0"/>
    <xf numFmtId="0" fontId="60" fillId="0" borderId="0"/>
    <xf numFmtId="0" fontId="61" fillId="0" borderId="0" applyNumberFormat="0" applyFill="0" applyBorder="0" applyAlignment="0" applyProtection="0"/>
    <xf numFmtId="9" fontId="5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45" fillId="0" borderId="0" applyFont="0" applyFill="0" applyBorder="0" applyAlignment="0" applyProtection="0"/>
    <xf numFmtId="44" fontId="56" fillId="0" borderId="0" applyFont="0" applyFill="0" applyBorder="0" applyAlignment="0" applyProtection="0"/>
    <xf numFmtId="44" fontId="45" fillId="0" borderId="0" applyFont="0" applyFill="0" applyBorder="0" applyAlignment="0" applyProtection="0"/>
    <xf numFmtId="39" fontId="63" fillId="0" borderId="0"/>
    <xf numFmtId="170" fontId="33" fillId="0" borderId="0" applyNumberFormat="0" applyFill="0" applyBorder="0" applyAlignment="0" applyProtection="0">
      <alignment vertical="top"/>
      <protection locked="0"/>
    </xf>
    <xf numFmtId="170" fontId="56" fillId="0" borderId="0"/>
    <xf numFmtId="170" fontId="56" fillId="0" borderId="0"/>
    <xf numFmtId="170" fontId="56" fillId="0" borderId="0"/>
    <xf numFmtId="170" fontId="62" fillId="0" borderId="0"/>
    <xf numFmtId="166" fontId="45" fillId="0" borderId="0"/>
    <xf numFmtId="166" fontId="45" fillId="0" borderId="0"/>
    <xf numFmtId="170" fontId="45" fillId="0" borderId="0"/>
    <xf numFmtId="170" fontId="45" fillId="0" borderId="0"/>
    <xf numFmtId="170" fontId="45" fillId="0" borderId="0"/>
    <xf numFmtId="170" fontId="2" fillId="0" borderId="0"/>
    <xf numFmtId="170" fontId="2" fillId="0" borderId="0"/>
    <xf numFmtId="170" fontId="2" fillId="0" borderId="0"/>
    <xf numFmtId="170" fontId="2" fillId="0" borderId="0"/>
    <xf numFmtId="170" fontId="56" fillId="0" borderId="0"/>
    <xf numFmtId="170" fontId="56" fillId="0" borderId="0"/>
    <xf numFmtId="170" fontId="56" fillId="0" borderId="0"/>
    <xf numFmtId="0" fontId="64" fillId="0" borderId="0"/>
    <xf numFmtId="43" fontId="64" fillId="0" borderId="0" applyFont="0" applyFill="0" applyBorder="0" applyAlignment="0" applyProtection="0"/>
    <xf numFmtId="0" fontId="64" fillId="0" borderId="0"/>
    <xf numFmtId="0" fontId="64" fillId="0" borderId="0"/>
    <xf numFmtId="0" fontId="64" fillId="0" borderId="0"/>
    <xf numFmtId="0" fontId="64" fillId="0" borderId="0"/>
    <xf numFmtId="0" fontId="45" fillId="0" borderId="0"/>
    <xf numFmtId="43" fontId="64" fillId="0" borderId="0" applyFont="0" applyFill="0" applyBorder="0" applyAlignment="0" applyProtection="0"/>
    <xf numFmtId="0" fontId="65" fillId="0" borderId="0" applyNumberFormat="0" applyFill="0" applyBorder="0" applyAlignment="0" applyProtection="0">
      <alignment vertical="top"/>
      <protection locked="0"/>
    </xf>
    <xf numFmtId="0" fontId="64" fillId="0" borderId="0"/>
    <xf numFmtId="0" fontId="64" fillId="0" borderId="0"/>
    <xf numFmtId="0" fontId="64" fillId="0" borderId="0"/>
    <xf numFmtId="0" fontId="64" fillId="0" borderId="0"/>
    <xf numFmtId="43" fontId="64" fillId="0" borderId="0" applyFont="0" applyFill="0" applyBorder="0" applyAlignment="0" applyProtection="0"/>
    <xf numFmtId="0" fontId="59" fillId="0" borderId="0" applyNumberFormat="0" applyFill="0" applyBorder="0" applyAlignment="0" applyProtection="0"/>
    <xf numFmtId="0" fontId="65" fillId="0" borderId="0" applyNumberFormat="0" applyFill="0" applyBorder="0" applyAlignment="0" applyProtection="0">
      <alignment vertical="top"/>
      <protection locked="0"/>
    </xf>
    <xf numFmtId="0" fontId="2" fillId="0" borderId="0"/>
    <xf numFmtId="43" fontId="64" fillId="0" borderId="0" applyFont="0" applyFill="0" applyBorder="0" applyAlignment="0" applyProtection="0"/>
    <xf numFmtId="0" fontId="45" fillId="0" borderId="0"/>
    <xf numFmtId="43" fontId="2" fillId="0" borderId="0" applyFont="0" applyFill="0" applyBorder="0" applyAlignment="0" applyProtection="0"/>
    <xf numFmtId="0" fontId="56" fillId="0" borderId="0"/>
    <xf numFmtId="43" fontId="56" fillId="0" borderId="0" applyFont="0" applyFill="0" applyBorder="0" applyAlignment="0" applyProtection="0"/>
    <xf numFmtId="171" fontId="62" fillId="0" borderId="0"/>
    <xf numFmtId="0" fontId="53" fillId="0" borderId="0"/>
  </cellStyleXfs>
  <cellXfs count="427">
    <xf numFmtId="0" fontId="0" fillId="0" borderId="0" xfId="0" applyFont="1" applyAlignment="1"/>
    <xf numFmtId="0" fontId="0" fillId="0" borderId="12" xfId="0" applyFont="1" applyBorder="1" applyAlignment="1">
      <alignment vertical="center"/>
    </xf>
    <xf numFmtId="0" fontId="0" fillId="0" borderId="12" xfId="0" applyFont="1" applyBorder="1" applyAlignment="1">
      <alignment vertical="center"/>
    </xf>
    <xf numFmtId="0" fontId="0" fillId="0" borderId="0" xfId="0" applyFont="1" applyAlignment="1">
      <alignment vertical="center"/>
    </xf>
    <xf numFmtId="0" fontId="12" fillId="0" borderId="12" xfId="0" applyFont="1" applyBorder="1" applyAlignment="1">
      <alignment vertical="center"/>
    </xf>
    <xf numFmtId="0" fontId="31" fillId="40" borderId="0" xfId="0" applyFont="1" applyFill="1" applyAlignment="1">
      <alignment vertical="center"/>
    </xf>
    <xf numFmtId="0" fontId="36" fillId="40" borderId="0" xfId="0" applyFont="1" applyFill="1" applyBorder="1" applyAlignment="1">
      <alignment vertical="center"/>
    </xf>
    <xf numFmtId="0" fontId="12" fillId="0" borderId="0" xfId="0" applyFont="1" applyAlignment="1"/>
    <xf numFmtId="0" fontId="0" fillId="39" borderId="0" xfId="0" applyFont="1" applyFill="1" applyAlignment="1"/>
    <xf numFmtId="0" fontId="12" fillId="39" borderId="0" xfId="0" applyFont="1" applyFill="1" applyAlignment="1"/>
    <xf numFmtId="0" fontId="9" fillId="2" borderId="1" xfId="0" applyFont="1" applyFill="1" applyBorder="1" applyAlignment="1" applyProtection="1">
      <alignment horizontal="left" vertical="center"/>
    </xf>
    <xf numFmtId="0" fontId="9" fillId="0" borderId="1" xfId="0" applyFont="1" applyBorder="1" applyAlignment="1" applyProtection="1">
      <alignment horizontal="left" vertical="center"/>
    </xf>
    <xf numFmtId="0" fontId="0" fillId="39" borderId="0" xfId="0" applyFont="1" applyFill="1" applyAlignment="1" applyProtection="1"/>
    <xf numFmtId="0" fontId="9" fillId="0" borderId="1" xfId="0" applyFont="1" applyBorder="1" applyAlignment="1" applyProtection="1">
      <alignment horizontal="left" vertical="center" wrapText="1"/>
    </xf>
    <xf numFmtId="0" fontId="7" fillId="0" borderId="12" xfId="0" applyFont="1" applyBorder="1" applyAlignment="1" applyProtection="1">
      <alignment horizontal="center" vertical="center" wrapText="1"/>
    </xf>
    <xf numFmtId="165" fontId="7" fillId="0" borderId="12" xfId="0" applyNumberFormat="1" applyFont="1" applyBorder="1" applyAlignment="1" applyProtection="1">
      <alignment horizontal="center" vertical="center" wrapText="1"/>
    </xf>
    <xf numFmtId="0" fontId="11" fillId="0" borderId="13" xfId="0" applyFont="1" applyBorder="1" applyAlignment="1" applyProtection="1">
      <alignment horizontal="center" vertical="center"/>
    </xf>
    <xf numFmtId="0" fontId="11" fillId="0" borderId="12" xfId="0" applyFont="1" applyBorder="1" applyAlignment="1" applyProtection="1">
      <alignment horizontal="center" vertical="center"/>
    </xf>
    <xf numFmtId="167" fontId="11" fillId="0" borderId="13" xfId="0" applyNumberFormat="1" applyFont="1" applyBorder="1" applyAlignment="1" applyProtection="1">
      <alignment horizontal="center" vertical="center"/>
    </xf>
    <xf numFmtId="0" fontId="0" fillId="0" borderId="12" xfId="0" applyFont="1" applyBorder="1" applyAlignment="1" applyProtection="1">
      <alignment vertical="center"/>
    </xf>
    <xf numFmtId="0" fontId="0" fillId="0" borderId="12" xfId="0" applyFont="1" applyBorder="1" applyAlignment="1" applyProtection="1">
      <alignment horizontal="center" vertical="center"/>
    </xf>
    <xf numFmtId="0" fontId="0" fillId="0" borderId="12" xfId="0" applyFont="1" applyBorder="1" applyAlignment="1" applyProtection="1">
      <alignment horizontal="left" vertical="center"/>
    </xf>
    <xf numFmtId="0" fontId="12" fillId="0" borderId="12" xfId="0" applyFont="1" applyBorder="1" applyAlignment="1" applyProtection="1">
      <alignment vertical="center"/>
    </xf>
    <xf numFmtId="0" fontId="0" fillId="0" borderId="10" xfId="0" applyFont="1" applyBorder="1" applyAlignment="1" applyProtection="1">
      <alignment horizontal="center" vertical="center"/>
    </xf>
    <xf numFmtId="0" fontId="42" fillId="0" borderId="12" xfId="0" applyFont="1" applyBorder="1" applyAlignment="1" applyProtection="1">
      <alignment horizontal="center" vertical="center"/>
      <protection locked="0"/>
    </xf>
    <xf numFmtId="0" fontId="42" fillId="0" borderId="13" xfId="0" applyFont="1" applyBorder="1" applyAlignment="1" applyProtection="1">
      <alignment horizontal="center" vertical="center"/>
      <protection locked="0"/>
    </xf>
    <xf numFmtId="167" fontId="42" fillId="0" borderId="13" xfId="0" applyNumberFormat="1" applyFont="1" applyBorder="1" applyAlignment="1" applyProtection="1">
      <alignment horizontal="center" vertical="center"/>
      <protection locked="0"/>
    </xf>
    <xf numFmtId="0" fontId="42" fillId="0" borderId="48" xfId="0" applyFont="1" applyBorder="1" applyAlignment="1" applyProtection="1">
      <alignment horizontal="center" vertical="center"/>
      <protection locked="0"/>
    </xf>
    <xf numFmtId="167" fontId="42" fillId="0" borderId="48" xfId="0" applyNumberFormat="1" applyFont="1" applyBorder="1" applyAlignment="1" applyProtection="1">
      <alignment horizontal="center" vertical="center"/>
      <protection locked="0"/>
    </xf>
    <xf numFmtId="166" fontId="42" fillId="0" borderId="48" xfId="0" applyNumberFormat="1" applyFont="1" applyBorder="1" applyAlignment="1" applyProtection="1">
      <alignment horizontal="center" vertical="center"/>
      <protection locked="0"/>
    </xf>
    <xf numFmtId="0" fontId="12" fillId="0" borderId="12" xfId="0" applyFont="1" applyBorder="1" applyAlignment="1" applyProtection="1">
      <alignment horizontal="center" vertical="center"/>
    </xf>
    <xf numFmtId="0" fontId="12" fillId="0" borderId="0" xfId="0" applyFont="1" applyAlignment="1">
      <alignment vertical="center"/>
    </xf>
    <xf numFmtId="166" fontId="42" fillId="0" borderId="16" xfId="0" applyNumberFormat="1" applyFont="1" applyBorder="1" applyAlignment="1" applyProtection="1">
      <alignment horizontal="center" vertical="center"/>
      <protection locked="0"/>
    </xf>
    <xf numFmtId="166" fontId="11" fillId="0" borderId="16" xfId="0" applyNumberFormat="1" applyFont="1" applyBorder="1" applyAlignment="1" applyProtection="1">
      <alignment horizontal="center" vertical="center"/>
    </xf>
    <xf numFmtId="169" fontId="32" fillId="0" borderId="48" xfId="0" applyNumberFormat="1" applyFont="1" applyFill="1" applyBorder="1" applyAlignment="1" applyProtection="1">
      <alignment horizontal="center" vertical="center"/>
      <protection locked="0"/>
    </xf>
    <xf numFmtId="0" fontId="42" fillId="0" borderId="48" xfId="0" applyNumberFormat="1" applyFont="1" applyBorder="1" applyAlignment="1" applyProtection="1">
      <alignment horizontal="center" vertical="center"/>
      <protection locked="0"/>
    </xf>
    <xf numFmtId="0" fontId="11" fillId="0" borderId="48" xfId="0" applyNumberFormat="1" applyFont="1" applyBorder="1" applyAlignment="1" applyProtection="1">
      <alignment horizontal="center" vertical="center"/>
    </xf>
    <xf numFmtId="166" fontId="11" fillId="0" borderId="48" xfId="0" applyNumberFormat="1" applyFont="1" applyBorder="1" applyAlignment="1" applyProtection="1">
      <alignment horizontal="center" vertical="center"/>
    </xf>
    <xf numFmtId="0" fontId="7" fillId="0" borderId="13" xfId="0" applyFont="1" applyBorder="1" applyAlignment="1" applyProtection="1">
      <alignment horizontal="center" vertical="center" wrapText="1"/>
    </xf>
    <xf numFmtId="0" fontId="12" fillId="47" borderId="0" xfId="0" applyFont="1" applyFill="1" applyAlignment="1"/>
    <xf numFmtId="0" fontId="11" fillId="0" borderId="13" xfId="0" applyFont="1" applyBorder="1" applyAlignment="1" applyProtection="1">
      <alignment horizontal="left" vertical="center"/>
    </xf>
    <xf numFmtId="165" fontId="7" fillId="0" borderId="13" xfId="0" applyNumberFormat="1" applyFont="1" applyBorder="1" applyAlignment="1" applyProtection="1">
      <alignment horizontal="center" vertical="center" wrapText="1"/>
    </xf>
    <xf numFmtId="0" fontId="11" fillId="0" borderId="48" xfId="0" applyFont="1" applyBorder="1" applyAlignment="1" applyProtection="1">
      <alignment horizontal="center" vertical="center"/>
    </xf>
    <xf numFmtId="167" fontId="11" fillId="0" borderId="48" xfId="0" applyNumberFormat="1" applyFont="1" applyBorder="1" applyAlignment="1" applyProtection="1">
      <alignment horizontal="center" vertical="center"/>
    </xf>
    <xf numFmtId="0" fontId="12" fillId="0" borderId="48" xfId="0" applyFont="1" applyBorder="1" applyAlignment="1">
      <alignment horizontal="left" vertical="center" wrapText="1"/>
    </xf>
    <xf numFmtId="0" fontId="52" fillId="0" borderId="48" xfId="0" applyFont="1" applyBorder="1" applyAlignment="1">
      <alignment horizontal="left" vertical="center" wrapText="1"/>
    </xf>
    <xf numFmtId="0" fontId="12" fillId="0" borderId="48" xfId="0" applyFont="1" applyFill="1" applyBorder="1" applyAlignment="1">
      <alignment horizontal="left" vertical="center" wrapText="1"/>
    </xf>
    <xf numFmtId="0" fontId="52" fillId="0" borderId="48" xfId="0" applyFont="1" applyFill="1" applyBorder="1" applyAlignment="1">
      <alignment horizontal="left" vertical="center" wrapText="1"/>
    </xf>
    <xf numFmtId="0" fontId="10" fillId="0" borderId="48" xfId="0" applyFont="1" applyBorder="1" applyAlignment="1">
      <alignment horizontal="center" vertical="center" wrapText="1"/>
    </xf>
    <xf numFmtId="0" fontId="12" fillId="0" borderId="15" xfId="0" applyFont="1" applyBorder="1" applyAlignment="1">
      <alignment vertical="center"/>
    </xf>
    <xf numFmtId="0" fontId="12" fillId="0" borderId="15" xfId="0" applyFont="1" applyBorder="1" applyAlignment="1">
      <alignment horizontal="center" vertical="center" wrapText="1"/>
    </xf>
    <xf numFmtId="0" fontId="6" fillId="0" borderId="50" xfId="0" applyFont="1" applyBorder="1" applyAlignment="1">
      <alignment horizontal="left" vertical="center" wrapText="1"/>
    </xf>
    <xf numFmtId="0" fontId="12" fillId="0" borderId="12" xfId="0" applyFont="1" applyBorder="1" applyAlignment="1">
      <alignment horizontal="center" vertical="center" wrapText="1"/>
    </xf>
    <xf numFmtId="0" fontId="12" fillId="0" borderId="12" xfId="0" applyFont="1" applyBorder="1" applyAlignment="1">
      <alignment horizontal="left" vertical="center"/>
    </xf>
    <xf numFmtId="0" fontId="0" fillId="0" borderId="12" xfId="0" applyFont="1" applyBorder="1" applyAlignment="1" applyProtection="1">
      <alignment vertical="center"/>
      <protection locked="0"/>
    </xf>
    <xf numFmtId="0" fontId="0" fillId="0" borderId="13" xfId="0" applyFont="1" applyBorder="1" applyAlignment="1" applyProtection="1">
      <alignment vertical="center"/>
      <protection locked="0"/>
    </xf>
    <xf numFmtId="0" fontId="0" fillId="0" borderId="48" xfId="0" applyFont="1" applyBorder="1" applyAlignment="1" applyProtection="1">
      <alignment vertical="center"/>
      <protection locked="0"/>
    </xf>
    <xf numFmtId="0" fontId="12" fillId="39" borderId="48" xfId="0" applyFont="1" applyFill="1" applyBorder="1" applyAlignment="1">
      <alignment vertical="center"/>
    </xf>
    <xf numFmtId="0" fontId="12" fillId="39" borderId="48" xfId="0" applyFont="1" applyFill="1" applyBorder="1" applyAlignment="1">
      <alignment vertical="center" wrapText="1"/>
    </xf>
    <xf numFmtId="0" fontId="0" fillId="39" borderId="48" xfId="0" applyFont="1" applyFill="1" applyBorder="1" applyAlignment="1">
      <alignment vertical="center"/>
    </xf>
    <xf numFmtId="0" fontId="10" fillId="39" borderId="48" xfId="0" applyFont="1" applyFill="1" applyBorder="1" applyAlignment="1">
      <alignment horizontal="center" vertical="center"/>
    </xf>
    <xf numFmtId="0" fontId="31" fillId="39" borderId="0" xfId="0" applyFont="1" applyFill="1" applyProtection="1"/>
    <xf numFmtId="0" fontId="31" fillId="40" borderId="0" xfId="0" applyFont="1" applyFill="1" applyAlignment="1" applyProtection="1">
      <alignment vertical="center"/>
    </xf>
    <xf numFmtId="0" fontId="30" fillId="0" borderId="40" xfId="39" applyFont="1" applyBorder="1" applyAlignment="1" applyProtection="1">
      <alignment vertical="center"/>
    </xf>
    <xf numFmtId="0" fontId="30" fillId="0" borderId="0" xfId="39" applyFont="1" applyBorder="1" applyAlignment="1" applyProtection="1">
      <alignment horizontal="center" vertical="center"/>
    </xf>
    <xf numFmtId="0" fontId="30" fillId="39" borderId="41" xfId="39" applyFont="1" applyFill="1" applyBorder="1" applyAlignment="1" applyProtection="1">
      <alignment horizontal="center" vertical="center"/>
    </xf>
    <xf numFmtId="49" fontId="30" fillId="49" borderId="40" xfId="39" applyNumberFormat="1" applyFont="1" applyFill="1" applyBorder="1" applyAlignment="1" applyProtection="1">
      <alignment horizontal="right" vertical="center" wrapText="1"/>
    </xf>
    <xf numFmtId="0" fontId="31" fillId="49" borderId="54" xfId="39" applyFont="1" applyFill="1" applyBorder="1" applyAlignment="1" applyProtection="1">
      <alignment horizontal="left" vertical="top" wrapText="1"/>
      <protection locked="0"/>
    </xf>
    <xf numFmtId="0" fontId="30" fillId="39" borderId="41" xfId="39" applyFont="1" applyFill="1" applyBorder="1" applyAlignment="1" applyProtection="1">
      <alignment horizontal="center" vertical="center" wrapText="1"/>
    </xf>
    <xf numFmtId="0" fontId="31" fillId="49" borderId="40" xfId="39" applyFont="1" applyFill="1" applyBorder="1" applyAlignment="1" applyProtection="1">
      <alignment horizontal="left" vertical="center" wrapText="1"/>
    </xf>
    <xf numFmtId="0" fontId="31" fillId="39" borderId="41" xfId="39" applyFont="1" applyFill="1" applyBorder="1" applyAlignment="1" applyProtection="1">
      <alignment vertical="center"/>
    </xf>
    <xf numFmtId="0" fontId="54" fillId="40" borderId="0" xfId="0" applyFont="1" applyFill="1" applyProtection="1"/>
    <xf numFmtId="0" fontId="31" fillId="40" borderId="0" xfId="0" applyFont="1" applyFill="1" applyProtection="1"/>
    <xf numFmtId="0" fontId="12" fillId="39" borderId="0" xfId="0" applyFont="1" applyFill="1" applyAlignment="1">
      <alignment horizontal="center" wrapText="1"/>
    </xf>
    <xf numFmtId="0" fontId="4" fillId="39" borderId="12" xfId="0" applyFont="1" applyFill="1" applyBorder="1" applyAlignment="1" applyProtection="1">
      <alignment horizontal="center" vertical="center"/>
      <protection locked="0"/>
    </xf>
    <xf numFmtId="0" fontId="3" fillId="43" borderId="1" xfId="0" applyFont="1" applyFill="1" applyBorder="1" applyAlignment="1" applyProtection="1">
      <alignment wrapText="1"/>
    </xf>
    <xf numFmtId="0" fontId="4" fillId="43" borderId="1" xfId="0" applyFont="1" applyFill="1" applyBorder="1" applyAlignment="1" applyProtection="1">
      <alignment horizontal="center" vertical="center"/>
    </xf>
    <xf numFmtId="0" fontId="37" fillId="43" borderId="1" xfId="0" applyFont="1" applyFill="1" applyBorder="1" applyAlignment="1" applyProtection="1"/>
    <xf numFmtId="0" fontId="7" fillId="43" borderId="6" xfId="0" applyFont="1" applyFill="1" applyBorder="1" applyAlignment="1" applyProtection="1">
      <alignment horizontal="center" vertical="center" wrapText="1"/>
    </xf>
    <xf numFmtId="0" fontId="40" fillId="43" borderId="8" xfId="0" applyFont="1" applyFill="1" applyBorder="1" applyAlignment="1" applyProtection="1">
      <alignment horizontal="left" vertical="center" wrapText="1"/>
    </xf>
    <xf numFmtId="0" fontId="40" fillId="43" borderId="9" xfId="0" applyFont="1" applyFill="1" applyBorder="1" applyAlignment="1" applyProtection="1">
      <alignment horizontal="left" vertical="center" wrapText="1"/>
    </xf>
    <xf numFmtId="0" fontId="39" fillId="39" borderId="0" xfId="0" applyFont="1" applyFill="1" applyAlignment="1" applyProtection="1">
      <alignment horizontal="center" vertical="center"/>
    </xf>
    <xf numFmtId="164" fontId="39" fillId="39" borderId="0" xfId="0" applyNumberFormat="1" applyFont="1" applyFill="1" applyAlignment="1" applyProtection="1">
      <alignment horizontal="center" vertical="center"/>
    </xf>
    <xf numFmtId="0" fontId="43" fillId="39" borderId="0" xfId="0" applyFont="1" applyFill="1" applyAlignment="1" applyProtection="1">
      <alignment horizontal="center"/>
    </xf>
    <xf numFmtId="0" fontId="7" fillId="43" borderId="0" xfId="0" applyFont="1" applyFill="1" applyAlignment="1" applyProtection="1">
      <alignment horizontal="center" vertical="center" wrapText="1"/>
    </xf>
    <xf numFmtId="0" fontId="13" fillId="39" borderId="0" xfId="0" applyFont="1" applyFill="1" applyAlignment="1" applyProtection="1">
      <alignment horizontal="center" vertical="center"/>
    </xf>
    <xf numFmtId="0" fontId="37" fillId="39" borderId="0" xfId="0" applyFont="1" applyFill="1" applyProtection="1"/>
    <xf numFmtId="0" fontId="7" fillId="3" borderId="12" xfId="0" applyFont="1" applyFill="1" applyBorder="1" applyAlignment="1" applyProtection="1">
      <alignment horizontal="center" vertical="center" wrapText="1"/>
    </xf>
    <xf numFmtId="0" fontId="7" fillId="3" borderId="10" xfId="0" applyFont="1" applyFill="1" applyBorder="1" applyAlignment="1" applyProtection="1">
      <alignment horizontal="center" vertical="center" wrapText="1"/>
    </xf>
    <xf numFmtId="164" fontId="7" fillId="3" borderId="10" xfId="0" applyNumberFormat="1" applyFont="1" applyFill="1" applyBorder="1" applyAlignment="1" applyProtection="1">
      <alignment horizontal="center" vertical="center" wrapText="1"/>
    </xf>
    <xf numFmtId="0" fontId="7" fillId="4" borderId="12" xfId="0" applyFont="1" applyFill="1" applyBorder="1" applyAlignment="1" applyProtection="1">
      <alignment horizontal="center" vertical="center" wrapText="1"/>
    </xf>
    <xf numFmtId="164" fontId="7" fillId="4" borderId="12" xfId="0" applyNumberFormat="1" applyFont="1" applyFill="1" applyBorder="1" applyAlignment="1" applyProtection="1">
      <alignment horizontal="center" vertical="center" wrapText="1"/>
    </xf>
    <xf numFmtId="0" fontId="4" fillId="39" borderId="0" xfId="0" applyFont="1" applyFill="1" applyAlignment="1" applyProtection="1">
      <alignment horizontal="left" vertical="center" wrapText="1"/>
    </xf>
    <xf numFmtId="0" fontId="4" fillId="39" borderId="0" xfId="0" applyFont="1" applyFill="1" applyAlignment="1" applyProtection="1">
      <alignment horizontal="center" vertical="center"/>
    </xf>
    <xf numFmtId="0" fontId="0" fillId="0" borderId="0" xfId="0" applyFont="1" applyAlignment="1" applyProtection="1"/>
    <xf numFmtId="0" fontId="11" fillId="0" borderId="48" xfId="0" applyFont="1" applyBorder="1" applyAlignment="1" applyProtection="1">
      <alignment horizontal="left" vertical="center"/>
    </xf>
    <xf numFmtId="165" fontId="7" fillId="0" borderId="12" xfId="0" applyNumberFormat="1" applyFont="1" applyFill="1" applyBorder="1" applyAlignment="1" applyProtection="1">
      <alignment horizontal="center" vertical="center" wrapText="1"/>
    </xf>
    <xf numFmtId="0" fontId="12" fillId="0" borderId="15" xfId="0" applyFont="1" applyFill="1" applyBorder="1" applyAlignment="1" applyProtection="1">
      <alignment vertical="center"/>
      <protection locked="0"/>
    </xf>
    <xf numFmtId="0" fontId="0" fillId="0" borderId="12" xfId="0" applyFont="1" applyFill="1" applyBorder="1" applyAlignment="1" applyProtection="1">
      <alignment vertical="center"/>
      <protection locked="0"/>
    </xf>
    <xf numFmtId="0" fontId="53" fillId="39" borderId="0" xfId="119" applyFill="1"/>
    <xf numFmtId="0" fontId="53" fillId="41" borderId="0" xfId="119" applyFill="1"/>
    <xf numFmtId="0" fontId="53" fillId="41" borderId="0" xfId="119" applyFill="1" applyAlignment="1">
      <alignment vertical="center"/>
    </xf>
    <xf numFmtId="0" fontId="67" fillId="55" borderId="40" xfId="119" applyFont="1" applyFill="1" applyBorder="1" applyAlignment="1">
      <alignment horizontal="left"/>
    </xf>
    <xf numFmtId="0" fontId="67" fillId="55" borderId="41" xfId="119" applyFont="1" applyFill="1" applyBorder="1" applyAlignment="1">
      <alignment horizontal="left"/>
    </xf>
    <xf numFmtId="0" fontId="67" fillId="55" borderId="65" xfId="119" applyFont="1" applyFill="1" applyBorder="1" applyAlignment="1">
      <alignment horizontal="left"/>
    </xf>
    <xf numFmtId="0" fontId="75" fillId="55" borderId="40" xfId="119" applyFont="1" applyFill="1" applyBorder="1" applyAlignment="1">
      <alignment horizontal="left" vertical="top" wrapText="1"/>
    </xf>
    <xf numFmtId="0" fontId="75" fillId="55" borderId="41" xfId="119" applyFont="1" applyFill="1" applyBorder="1" applyAlignment="1">
      <alignment horizontal="left" vertical="top" wrapText="1"/>
    </xf>
    <xf numFmtId="0" fontId="76" fillId="55" borderId="40" xfId="119" applyFont="1" applyFill="1" applyBorder="1" applyAlignment="1">
      <alignment horizontal="left" vertical="center" wrapText="1"/>
    </xf>
    <xf numFmtId="0" fontId="75" fillId="55" borderId="0" xfId="119" applyFont="1" applyFill="1" applyBorder="1" applyAlignment="1">
      <alignment horizontal="left" vertical="top" wrapText="1"/>
    </xf>
    <xf numFmtId="0" fontId="75" fillId="55" borderId="66" xfId="119" applyFont="1" applyFill="1" applyBorder="1" applyAlignment="1">
      <alignment horizontal="left" vertical="top" wrapText="1"/>
    </xf>
    <xf numFmtId="0" fontId="75" fillId="55" borderId="65" xfId="119" applyFont="1" applyFill="1" applyBorder="1" applyAlignment="1">
      <alignment horizontal="left" vertical="top" wrapText="1"/>
    </xf>
    <xf numFmtId="0" fontId="67" fillId="55" borderId="0" xfId="119" applyFont="1" applyFill="1" applyAlignment="1">
      <alignment horizontal="left"/>
    </xf>
    <xf numFmtId="0" fontId="67" fillId="55" borderId="66" xfId="119" applyFont="1" applyFill="1" applyBorder="1" applyAlignment="1">
      <alignment horizontal="left"/>
    </xf>
    <xf numFmtId="0" fontId="67" fillId="55" borderId="51" xfId="119" applyFont="1" applyFill="1" applyBorder="1" applyAlignment="1">
      <alignment horizontal="left"/>
    </xf>
    <xf numFmtId="0" fontId="67" fillId="55" borderId="53" xfId="119" applyFont="1" applyFill="1" applyBorder="1" applyAlignment="1">
      <alignment horizontal="left"/>
    </xf>
    <xf numFmtId="0" fontId="75" fillId="55" borderId="0" xfId="119" applyFont="1" applyFill="1" applyBorder="1" applyAlignment="1">
      <alignment horizontal="left" vertical="top" wrapText="1"/>
    </xf>
    <xf numFmtId="0" fontId="78" fillId="55" borderId="40" xfId="119" applyFont="1" applyFill="1" applyBorder="1" applyAlignment="1">
      <alignment horizontal="left"/>
    </xf>
    <xf numFmtId="0" fontId="25" fillId="42" borderId="0" xfId="39" applyFont="1" applyFill="1" applyBorder="1" applyAlignment="1" applyProtection="1">
      <alignment horizontal="center" vertical="center"/>
    </xf>
    <xf numFmtId="0" fontId="30" fillId="41" borderId="40" xfId="0" applyFont="1" applyFill="1" applyBorder="1" applyAlignment="1">
      <alignment horizontal="left" vertical="center" wrapText="1"/>
    </xf>
    <xf numFmtId="0" fontId="30" fillId="41" borderId="0" xfId="0" applyFont="1" applyFill="1" applyBorder="1" applyAlignment="1">
      <alignment horizontal="left" vertical="center" wrapText="1"/>
    </xf>
    <xf numFmtId="0" fontId="30" fillId="41" borderId="41" xfId="0" applyFont="1" applyFill="1" applyBorder="1" applyAlignment="1">
      <alignment horizontal="left" vertical="center" wrapText="1"/>
    </xf>
    <xf numFmtId="0" fontId="6" fillId="39" borderId="0" xfId="0" applyFont="1" applyFill="1" applyAlignment="1" applyProtection="1">
      <alignment horizontal="left" vertical="center"/>
    </xf>
    <xf numFmtId="0" fontId="38" fillId="53" borderId="10" xfId="0" applyFont="1" applyFill="1" applyBorder="1" applyAlignment="1" applyProtection="1">
      <alignment horizontal="center" vertical="center" wrapText="1"/>
    </xf>
    <xf numFmtId="0" fontId="31" fillId="49" borderId="0" xfId="39" applyFont="1" applyFill="1" applyBorder="1" applyAlignment="1" applyProtection="1">
      <alignment horizontal="center" vertical="center" wrapText="1"/>
    </xf>
    <xf numFmtId="0" fontId="31" fillId="39" borderId="41" xfId="39" applyFont="1" applyFill="1" applyBorder="1" applyAlignment="1" applyProtection="1">
      <alignment horizontal="center" vertical="center" wrapText="1"/>
    </xf>
    <xf numFmtId="0" fontId="30" fillId="49" borderId="40" xfId="39" applyFont="1" applyFill="1" applyBorder="1" applyAlignment="1" applyProtection="1">
      <alignment horizontal="left" vertical="center" wrapText="1"/>
    </xf>
    <xf numFmtId="0" fontId="78" fillId="55" borderId="0" xfId="119" applyFont="1" applyFill="1" applyAlignment="1">
      <alignment horizontal="left"/>
    </xf>
    <xf numFmtId="0" fontId="67" fillId="54" borderId="0" xfId="0" applyFont="1" applyFill="1" applyAlignment="1" applyProtection="1">
      <alignment horizontal="center"/>
    </xf>
    <xf numFmtId="0" fontId="29" fillId="54" borderId="0" xfId="0" applyFont="1" applyFill="1" applyAlignment="1" applyProtection="1">
      <alignment horizontal="center" vertical="center" wrapText="1"/>
    </xf>
    <xf numFmtId="0" fontId="30" fillId="46" borderId="0" xfId="39" applyFont="1" applyFill="1" applyBorder="1" applyAlignment="1" applyProtection="1">
      <alignment horizontal="center" vertical="center"/>
    </xf>
    <xf numFmtId="0" fontId="42" fillId="0" borderId="49" xfId="0" applyNumberFormat="1" applyFont="1" applyBorder="1" applyAlignment="1" applyProtection="1">
      <alignment horizontal="center" vertical="center"/>
      <protection locked="0"/>
    </xf>
    <xf numFmtId="0" fontId="0" fillId="0" borderId="21" xfId="0" applyFont="1" applyBorder="1" applyAlignment="1" applyProtection="1">
      <alignment horizontal="center" vertical="center"/>
    </xf>
    <xf numFmtId="0" fontId="53" fillId="39" borderId="0" xfId="119" applyFill="1" applyProtection="1"/>
    <xf numFmtId="0" fontId="53" fillId="41" borderId="0" xfId="119" applyFill="1" applyProtection="1"/>
    <xf numFmtId="0" fontId="53" fillId="41" borderId="0" xfId="119" applyFill="1" applyAlignment="1" applyProtection="1">
      <alignment vertical="center"/>
    </xf>
    <xf numFmtId="0" fontId="67" fillId="55" borderId="40" xfId="119" applyFont="1" applyFill="1" applyBorder="1" applyAlignment="1" applyProtection="1">
      <alignment horizontal="left"/>
    </xf>
    <xf numFmtId="0" fontId="67" fillId="55" borderId="41" xfId="119" applyFont="1" applyFill="1" applyBorder="1" applyAlignment="1" applyProtection="1">
      <alignment horizontal="left"/>
    </xf>
    <xf numFmtId="0" fontId="53" fillId="55" borderId="41" xfId="119" applyFill="1" applyBorder="1" applyAlignment="1" applyProtection="1">
      <alignment vertical="center"/>
    </xf>
    <xf numFmtId="0" fontId="67" fillId="55" borderId="65" xfId="119" applyFont="1" applyFill="1" applyBorder="1" applyAlignment="1" applyProtection="1">
      <alignment horizontal="left"/>
    </xf>
    <xf numFmtId="0" fontId="53" fillId="55" borderId="66" xfId="119" applyFill="1" applyBorder="1" applyAlignment="1" applyProtection="1">
      <alignment vertical="center"/>
    </xf>
    <xf numFmtId="0" fontId="75" fillId="55" borderId="40" xfId="119" applyFont="1" applyFill="1" applyBorder="1" applyAlignment="1" applyProtection="1">
      <alignment horizontal="left" vertical="top" wrapText="1"/>
    </xf>
    <xf numFmtId="0" fontId="75" fillId="55" borderId="41" xfId="119" applyFont="1" applyFill="1" applyBorder="1" applyAlignment="1" applyProtection="1">
      <alignment horizontal="left" vertical="top" wrapText="1"/>
    </xf>
    <xf numFmtId="0" fontId="76" fillId="55" borderId="40" xfId="119" applyFont="1" applyFill="1" applyBorder="1" applyAlignment="1" applyProtection="1">
      <alignment horizontal="left" vertical="center" wrapText="1"/>
    </xf>
    <xf numFmtId="0" fontId="53" fillId="55" borderId="0" xfId="119" applyFill="1" applyBorder="1" applyAlignment="1" applyProtection="1">
      <alignment vertical="center"/>
    </xf>
    <xf numFmtId="172" fontId="53" fillId="0" borderId="41" xfId="119" applyNumberFormat="1" applyFill="1" applyBorder="1" applyAlignment="1" applyProtection="1">
      <alignment horizontal="left" vertical="center"/>
      <protection locked="0"/>
    </xf>
    <xf numFmtId="10" fontId="53" fillId="0" borderId="41" xfId="119" applyNumberFormat="1" applyFill="1" applyBorder="1" applyAlignment="1" applyProtection="1">
      <alignment vertical="center"/>
      <protection locked="0"/>
    </xf>
    <xf numFmtId="0" fontId="31" fillId="49" borderId="0" xfId="39" applyFont="1" applyFill="1" applyBorder="1" applyAlignment="1" applyProtection="1">
      <alignment horizontal="left" vertical="top" wrapText="1"/>
    </xf>
    <xf numFmtId="0" fontId="74" fillId="55" borderId="41" xfId="119" applyFont="1" applyFill="1" applyBorder="1" applyAlignment="1">
      <alignment horizontal="left" vertical="center"/>
    </xf>
    <xf numFmtId="0" fontId="75" fillId="55" borderId="0" xfId="119" applyFont="1" applyFill="1" applyBorder="1" applyAlignment="1">
      <alignment horizontal="left" vertical="top" wrapText="1"/>
    </xf>
    <xf numFmtId="0" fontId="35" fillId="42" borderId="0" xfId="0" applyFont="1" applyFill="1" applyBorder="1" applyAlignment="1" applyProtection="1">
      <alignment vertical="center" wrapText="1"/>
    </xf>
    <xf numFmtId="0" fontId="0" fillId="47" borderId="0" xfId="0" applyFont="1" applyFill="1" applyAlignment="1"/>
    <xf numFmtId="173" fontId="32" fillId="0" borderId="48" xfId="0" applyNumberFormat="1" applyFont="1" applyFill="1" applyBorder="1" applyAlignment="1" applyProtection="1">
      <alignment horizontal="center" vertical="center"/>
      <protection locked="0"/>
    </xf>
    <xf numFmtId="0" fontId="42" fillId="0" borderId="16" xfId="0" applyFont="1" applyBorder="1" applyAlignment="1" applyProtection="1">
      <alignment horizontal="center" vertical="center"/>
      <protection locked="0"/>
    </xf>
    <xf numFmtId="0" fontId="42" fillId="0" borderId="67" xfId="0" applyFont="1" applyBorder="1" applyAlignment="1" applyProtection="1">
      <alignment horizontal="center" vertical="center"/>
      <protection locked="0"/>
    </xf>
    <xf numFmtId="166" fontId="42" fillId="0" borderId="17" xfId="0" applyNumberFormat="1" applyFont="1" applyBorder="1" applyAlignment="1" applyProtection="1">
      <alignment horizontal="center" vertical="center"/>
      <protection locked="0"/>
    </xf>
    <xf numFmtId="166" fontId="42" fillId="0" borderId="68" xfId="0" applyNumberFormat="1" applyFont="1" applyBorder="1" applyAlignment="1" applyProtection="1">
      <alignment horizontal="center" vertical="center"/>
      <protection locked="0"/>
    </xf>
    <xf numFmtId="0" fontId="80" fillId="2" borderId="5" xfId="0" applyFont="1" applyFill="1" applyBorder="1" applyAlignment="1" applyProtection="1">
      <alignment horizontal="left" vertical="center"/>
    </xf>
    <xf numFmtId="0" fontId="80" fillId="2" borderId="1" xfId="0" applyFont="1" applyFill="1" applyBorder="1" applyAlignment="1" applyProtection="1">
      <alignment horizontal="left" vertical="center"/>
    </xf>
    <xf numFmtId="0" fontId="80" fillId="0" borderId="1" xfId="0" applyFont="1" applyBorder="1" applyAlignment="1" applyProtection="1">
      <alignment horizontal="left" vertical="center"/>
    </xf>
    <xf numFmtId="0" fontId="81" fillId="39" borderId="0" xfId="0" applyFont="1" applyFill="1" applyAlignment="1" applyProtection="1"/>
    <xf numFmtId="0" fontId="79" fillId="45" borderId="0" xfId="0" applyFont="1" applyFill="1" applyBorder="1" applyAlignment="1" applyProtection="1">
      <alignment horizontal="left" vertical="center"/>
    </xf>
    <xf numFmtId="0" fontId="81" fillId="39" borderId="0" xfId="0" applyFont="1" applyFill="1" applyAlignment="1" applyProtection="1">
      <alignment horizontal="center" vertical="center" wrapText="1"/>
    </xf>
    <xf numFmtId="0" fontId="31" fillId="48" borderId="59" xfId="60" applyFont="1" applyFill="1" applyBorder="1" applyAlignment="1" applyProtection="1">
      <alignment horizontal="center" vertical="center" wrapText="1"/>
    </xf>
    <xf numFmtId="0" fontId="31" fillId="0" borderId="59" xfId="60" applyFont="1" applyBorder="1" applyAlignment="1" applyProtection="1">
      <alignment horizontal="center" vertical="center" wrapText="1"/>
    </xf>
    <xf numFmtId="0" fontId="82" fillId="0" borderId="48" xfId="0" applyFont="1" applyBorder="1" applyAlignment="1" applyProtection="1">
      <alignment horizontal="center" vertical="center"/>
      <protection locked="0"/>
    </xf>
    <xf numFmtId="0" fontId="31" fillId="0" borderId="58" xfId="60" applyFont="1" applyBorder="1" applyAlignment="1" applyProtection="1">
      <alignment horizontal="center" vertical="center" wrapText="1"/>
    </xf>
    <xf numFmtId="166" fontId="82" fillId="0" borderId="48" xfId="0" applyNumberFormat="1" applyFont="1" applyBorder="1" applyAlignment="1" applyProtection="1">
      <alignment horizontal="center" vertical="center"/>
      <protection locked="0"/>
    </xf>
    <xf numFmtId="0" fontId="81" fillId="39" borderId="0" xfId="0" applyFont="1" applyFill="1" applyBorder="1" applyAlignment="1" applyProtection="1"/>
    <xf numFmtId="0" fontId="83" fillId="39" borderId="0" xfId="0" applyFont="1" applyFill="1" applyBorder="1" applyAlignment="1" applyProtection="1"/>
    <xf numFmtId="0" fontId="81" fillId="0" borderId="0" xfId="0" applyFont="1" applyAlignment="1" applyProtection="1"/>
    <xf numFmtId="0" fontId="31" fillId="48" borderId="59" xfId="59" applyFont="1" applyFill="1" applyBorder="1" applyAlignment="1" applyProtection="1">
      <alignment horizontal="center" vertical="center" wrapText="1"/>
    </xf>
    <xf numFmtId="0" fontId="31" fillId="0" borderId="58" xfId="59" applyFont="1" applyBorder="1" applyAlignment="1" applyProtection="1">
      <alignment horizontal="center" vertical="center" wrapText="1"/>
    </xf>
    <xf numFmtId="0" fontId="12" fillId="0" borderId="12" xfId="0" applyFont="1" applyBorder="1" applyAlignment="1">
      <alignment vertical="center" wrapText="1"/>
    </xf>
    <xf numFmtId="0" fontId="11" fillId="0" borderId="23" xfId="0" applyFont="1" applyBorder="1" applyAlignment="1" applyProtection="1">
      <alignment horizontal="center" vertical="center"/>
    </xf>
    <xf numFmtId="0" fontId="42" fillId="0" borderId="23" xfId="0" applyFont="1" applyBorder="1" applyAlignment="1" applyProtection="1">
      <alignment horizontal="center" vertical="center"/>
      <protection locked="0"/>
    </xf>
    <xf numFmtId="0" fontId="42" fillId="0" borderId="20" xfId="0" applyFont="1" applyBorder="1" applyAlignment="1" applyProtection="1">
      <alignment horizontal="center" vertical="center"/>
      <protection locked="0"/>
    </xf>
    <xf numFmtId="0" fontId="6" fillId="0" borderId="48" xfId="0" applyFont="1" applyBorder="1" applyAlignment="1" applyProtection="1">
      <alignment horizontal="center" vertical="center"/>
    </xf>
    <xf numFmtId="168" fontId="42" fillId="0" borderId="48" xfId="1" applyNumberFormat="1" applyFont="1" applyBorder="1" applyAlignment="1" applyProtection="1">
      <alignment horizontal="center" vertical="center"/>
      <protection locked="0"/>
    </xf>
    <xf numFmtId="166" fontId="42" fillId="0" borderId="48" xfId="2" applyNumberFormat="1" applyFont="1" applyBorder="1" applyAlignment="1" applyProtection="1">
      <alignment horizontal="center" vertical="center"/>
      <protection locked="0"/>
    </xf>
    <xf numFmtId="0" fontId="30" fillId="40" borderId="0" xfId="0" applyFont="1" applyFill="1" applyAlignment="1">
      <alignment vertical="center"/>
    </xf>
    <xf numFmtId="0" fontId="39" fillId="50" borderId="19" xfId="0" applyFont="1" applyFill="1" applyBorder="1" applyAlignment="1" applyProtection="1">
      <alignment horizontal="left" vertical="center"/>
    </xf>
    <xf numFmtId="0" fontId="39" fillId="50" borderId="0" xfId="0" applyFont="1" applyFill="1" applyBorder="1" applyAlignment="1" applyProtection="1">
      <alignment horizontal="left" vertical="center"/>
    </xf>
    <xf numFmtId="0" fontId="39" fillId="50" borderId="19" xfId="0" applyFont="1" applyFill="1" applyBorder="1" applyAlignment="1" applyProtection="1">
      <alignment horizontal="left" vertical="center"/>
    </xf>
    <xf numFmtId="0" fontId="39" fillId="50" borderId="0" xfId="0" applyFont="1" applyFill="1" applyBorder="1" applyAlignment="1" applyProtection="1">
      <alignment horizontal="left" vertical="center"/>
    </xf>
    <xf numFmtId="0" fontId="39" fillId="50" borderId="16" xfId="0" applyFont="1" applyFill="1" applyBorder="1" applyAlignment="1" applyProtection="1">
      <alignment horizontal="left" vertical="center"/>
    </xf>
    <xf numFmtId="0" fontId="39" fillId="50" borderId="17" xfId="0" applyFont="1" applyFill="1" applyBorder="1" applyAlignment="1" applyProtection="1">
      <alignment horizontal="left" vertical="center"/>
    </xf>
    <xf numFmtId="0" fontId="39" fillId="50" borderId="18" xfId="0" applyFont="1" applyFill="1" applyBorder="1" applyAlignment="1" applyProtection="1">
      <alignment horizontal="left" vertical="center"/>
    </xf>
    <xf numFmtId="0" fontId="89" fillId="50" borderId="16" xfId="0" applyFont="1" applyFill="1" applyBorder="1" applyAlignment="1" applyProtection="1">
      <alignment horizontal="left" vertical="center"/>
    </xf>
    <xf numFmtId="0" fontId="89" fillId="50" borderId="17" xfId="0" applyFont="1" applyFill="1" applyBorder="1" applyAlignment="1" applyProtection="1">
      <alignment horizontal="left" vertical="center"/>
    </xf>
    <xf numFmtId="0" fontId="89" fillId="50" borderId="18" xfId="0" applyFont="1" applyFill="1" applyBorder="1" applyAlignment="1" applyProtection="1">
      <alignment horizontal="left" vertical="center"/>
    </xf>
    <xf numFmtId="0" fontId="4" fillId="39" borderId="13" xfId="0" applyFont="1" applyFill="1" applyBorder="1" applyAlignment="1" applyProtection="1">
      <alignment horizontal="center" vertical="center" wrapText="1"/>
      <protection locked="0"/>
    </xf>
    <xf numFmtId="0" fontId="42" fillId="0" borderId="23" xfId="0" applyFont="1" applyBorder="1" applyAlignment="1" applyProtection="1">
      <alignment horizontal="center" vertical="center" wrapText="1"/>
      <protection locked="0"/>
    </xf>
    <xf numFmtId="0" fontId="42" fillId="0" borderId="20" xfId="0" applyFont="1" applyBorder="1" applyAlignment="1" applyProtection="1">
      <alignment horizontal="center" vertical="center" wrapText="1"/>
      <protection locked="0"/>
    </xf>
    <xf numFmtId="0" fontId="42" fillId="0" borderId="48" xfId="0" applyFont="1" applyBorder="1" applyAlignment="1" applyProtection="1">
      <alignment horizontal="center" vertical="center" wrapText="1"/>
      <protection locked="0"/>
    </xf>
    <xf numFmtId="0" fontId="6" fillId="0" borderId="48" xfId="0" applyFont="1" applyBorder="1" applyAlignment="1" applyProtection="1">
      <alignment horizontal="center" vertical="center" wrapText="1"/>
      <protection locked="0"/>
    </xf>
    <xf numFmtId="0" fontId="53" fillId="0" borderId="41" xfId="119" applyFill="1" applyBorder="1" applyAlignment="1" applyProtection="1">
      <alignment vertical="center" wrapText="1"/>
      <protection locked="0"/>
    </xf>
    <xf numFmtId="0" fontId="53" fillId="0" borderId="41" xfId="119" applyFill="1" applyBorder="1" applyAlignment="1" applyProtection="1">
      <alignment wrapText="1"/>
      <protection locked="0"/>
    </xf>
    <xf numFmtId="0" fontId="13" fillId="0" borderId="11" xfId="0" applyFont="1" applyBorder="1" applyAlignment="1" applyProtection="1">
      <alignment horizontal="center" vertical="center"/>
    </xf>
    <xf numFmtId="0" fontId="1" fillId="41" borderId="0" xfId="119" applyFont="1" applyFill="1" applyAlignment="1">
      <alignment vertical="center"/>
    </xf>
    <xf numFmtId="0" fontId="75" fillId="55" borderId="40" xfId="119" applyFont="1" applyFill="1" applyBorder="1" applyAlignment="1">
      <alignment horizontal="left" vertical="center"/>
    </xf>
    <xf numFmtId="0" fontId="41" fillId="41" borderId="40" xfId="0" applyFont="1" applyFill="1" applyBorder="1" applyAlignment="1">
      <alignment horizontal="left" vertical="center" wrapText="1"/>
    </xf>
    <xf numFmtId="0" fontId="41" fillId="41" borderId="0" xfId="0" applyFont="1" applyFill="1" applyBorder="1" applyAlignment="1">
      <alignment horizontal="left" vertical="center" wrapText="1"/>
    </xf>
    <xf numFmtId="0" fontId="41" fillId="41" borderId="41" xfId="0" applyFont="1" applyFill="1" applyBorder="1" applyAlignment="1">
      <alignment horizontal="left" vertical="center" wrapText="1"/>
    </xf>
    <xf numFmtId="0" fontId="9" fillId="2" borderId="5" xfId="0" applyFont="1" applyFill="1" applyBorder="1" applyAlignment="1" applyProtection="1">
      <alignment horizontal="left" vertical="center"/>
    </xf>
    <xf numFmtId="0" fontId="88" fillId="2" borderId="9"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88" fillId="2" borderId="69" xfId="0" applyFont="1" applyFill="1" applyBorder="1" applyAlignment="1" applyProtection="1">
      <alignment horizontal="left" vertical="center"/>
    </xf>
    <xf numFmtId="0" fontId="9" fillId="2" borderId="70" xfId="0" applyFont="1" applyFill="1" applyBorder="1" applyAlignment="1" applyProtection="1">
      <alignment horizontal="left" vertical="center"/>
    </xf>
    <xf numFmtId="0" fontId="1" fillId="41" borderId="0" xfId="119" applyFont="1" applyFill="1" applyProtection="1"/>
    <xf numFmtId="0" fontId="1" fillId="41" borderId="48" xfId="119" applyFont="1" applyFill="1" applyBorder="1" applyAlignment="1" applyProtection="1">
      <alignment vertical="center"/>
    </xf>
    <xf numFmtId="0" fontId="1" fillId="41" borderId="48" xfId="119" applyFont="1" applyFill="1" applyBorder="1" applyProtection="1"/>
    <xf numFmtId="0" fontId="53" fillId="41" borderId="48" xfId="119" applyFill="1" applyBorder="1" applyProtection="1"/>
    <xf numFmtId="0" fontId="53" fillId="41" borderId="0" xfId="119" applyFill="1" applyBorder="1" applyProtection="1"/>
    <xf numFmtId="0" fontId="1" fillId="41" borderId="0" xfId="119" applyFont="1" applyFill="1"/>
    <xf numFmtId="0" fontId="1" fillId="41" borderId="48" xfId="119" applyFont="1" applyFill="1" applyBorder="1"/>
    <xf numFmtId="0" fontId="53" fillId="41" borderId="48" xfId="119" applyFill="1" applyBorder="1"/>
    <xf numFmtId="0" fontId="1" fillId="0" borderId="41" xfId="119" applyFont="1" applyFill="1" applyBorder="1" applyAlignment="1" applyProtection="1">
      <alignment vertical="center" wrapText="1"/>
      <protection locked="0"/>
    </xf>
    <xf numFmtId="0" fontId="1" fillId="41" borderId="48" xfId="119" applyNumberFormat="1" applyFont="1" applyFill="1" applyBorder="1"/>
    <xf numFmtId="0" fontId="1" fillId="0" borderId="41" xfId="119" applyFont="1" applyFill="1" applyBorder="1" applyAlignment="1" applyProtection="1">
      <alignment wrapText="1"/>
      <protection locked="0"/>
    </xf>
    <xf numFmtId="44" fontId="1" fillId="0" borderId="41" xfId="1" applyFont="1" applyFill="1" applyBorder="1" applyAlignment="1" applyProtection="1">
      <alignment horizontal="left"/>
      <protection locked="0"/>
    </xf>
    <xf numFmtId="9" fontId="53" fillId="0" borderId="41" xfId="2" applyFont="1" applyFill="1" applyBorder="1" applyAlignment="1" applyProtection="1">
      <alignment horizontal="left"/>
      <protection locked="0"/>
    </xf>
    <xf numFmtId="0" fontId="53" fillId="56" borderId="0" xfId="119" applyFill="1" applyBorder="1" applyAlignment="1" applyProtection="1">
      <alignment wrapText="1"/>
    </xf>
    <xf numFmtId="0" fontId="53" fillId="0" borderId="41" xfId="119" applyNumberFormat="1" applyFill="1" applyBorder="1" applyAlignment="1" applyProtection="1">
      <alignment horizontal="left" vertical="center" wrapText="1"/>
      <protection locked="0"/>
    </xf>
    <xf numFmtId="0" fontId="0" fillId="41" borderId="48" xfId="0" applyFont="1" applyFill="1" applyBorder="1" applyAlignment="1"/>
    <xf numFmtId="0" fontId="1" fillId="41" borderId="72" xfId="119" applyFont="1" applyFill="1" applyBorder="1" applyAlignment="1" applyProtection="1">
      <alignment vertical="center"/>
    </xf>
    <xf numFmtId="9" fontId="12" fillId="0" borderId="0" xfId="0" applyNumberFormat="1" applyFont="1" applyAlignment="1"/>
    <xf numFmtId="10" fontId="12" fillId="0" borderId="0" xfId="0" applyNumberFormat="1" applyFont="1" applyAlignment="1"/>
    <xf numFmtId="44" fontId="12" fillId="0" borderId="0" xfId="0" applyNumberFormat="1" applyFont="1" applyAlignment="1"/>
    <xf numFmtId="0" fontId="53" fillId="41" borderId="48" xfId="119" applyFill="1" applyBorder="1" applyProtection="1">
      <protection locked="0"/>
    </xf>
    <xf numFmtId="0" fontId="53" fillId="41" borderId="67" xfId="119" applyFill="1" applyBorder="1" applyProtection="1">
      <protection locked="0"/>
    </xf>
    <xf numFmtId="0" fontId="1" fillId="41" borderId="48" xfId="119" applyFont="1" applyFill="1" applyBorder="1" applyProtection="1">
      <protection locked="0"/>
    </xf>
    <xf numFmtId="0" fontId="1" fillId="41" borderId="48" xfId="119" applyFont="1" applyFill="1" applyBorder="1" applyAlignment="1" applyProtection="1">
      <alignment vertical="center"/>
      <protection locked="0"/>
    </xf>
    <xf numFmtId="0" fontId="1" fillId="41" borderId="48" xfId="119" applyFont="1" applyFill="1" applyBorder="1" applyAlignment="1" applyProtection="1">
      <alignment vertical="center" wrapText="1"/>
      <protection locked="0"/>
    </xf>
    <xf numFmtId="0" fontId="1" fillId="41" borderId="48" xfId="119" applyNumberFormat="1" applyFont="1" applyFill="1" applyBorder="1" applyProtection="1">
      <protection locked="0"/>
    </xf>
    <xf numFmtId="172" fontId="53" fillId="41" borderId="68" xfId="119" applyNumberFormat="1" applyFill="1" applyBorder="1" applyProtection="1">
      <protection locked="0"/>
    </xf>
    <xf numFmtId="44" fontId="53" fillId="41" borderId="48" xfId="1" applyFont="1" applyFill="1" applyBorder="1" applyProtection="1">
      <protection locked="0"/>
    </xf>
    <xf numFmtId="9" fontId="53" fillId="41" borderId="68" xfId="2" applyFont="1" applyFill="1" applyBorder="1" applyProtection="1">
      <protection locked="0"/>
    </xf>
    <xf numFmtId="0" fontId="1" fillId="41" borderId="0" xfId="119" applyFont="1" applyFill="1" applyProtection="1">
      <protection locked="0"/>
    </xf>
    <xf numFmtId="0" fontId="53" fillId="56" borderId="0" xfId="119" applyFill="1" applyBorder="1" applyAlignment="1" applyProtection="1">
      <alignment wrapText="1"/>
      <protection locked="0"/>
    </xf>
    <xf numFmtId="0" fontId="53" fillId="41" borderId="0" xfId="119" applyFill="1" applyProtection="1">
      <protection locked="0"/>
    </xf>
    <xf numFmtId="9" fontId="53" fillId="41" borderId="48" xfId="2" applyFont="1" applyFill="1" applyBorder="1" applyProtection="1">
      <protection locked="0"/>
    </xf>
    <xf numFmtId="0" fontId="53" fillId="41" borderId="48" xfId="119" applyFill="1" applyBorder="1" applyAlignment="1" applyProtection="1">
      <alignment horizontal="left"/>
      <protection locked="0"/>
    </xf>
    <xf numFmtId="0" fontId="53" fillId="41" borderId="48" xfId="119" applyNumberFormat="1" applyFill="1" applyBorder="1" applyProtection="1">
      <protection locked="0"/>
    </xf>
    <xf numFmtId="0" fontId="1" fillId="41" borderId="48" xfId="119" applyFont="1" applyFill="1" applyBorder="1" applyAlignment="1" applyProtection="1">
      <alignment wrapText="1"/>
      <protection locked="0"/>
    </xf>
    <xf numFmtId="0" fontId="53" fillId="41" borderId="48" xfId="119" applyFill="1" applyBorder="1" applyAlignment="1" applyProtection="1">
      <alignment vertical="center"/>
      <protection locked="0"/>
    </xf>
    <xf numFmtId="172" fontId="1" fillId="41" borderId="48" xfId="119" applyNumberFormat="1" applyFont="1" applyFill="1" applyBorder="1" applyProtection="1">
      <protection locked="0"/>
    </xf>
    <xf numFmtId="172" fontId="53" fillId="41" borderId="48" xfId="119" applyNumberFormat="1" applyFill="1" applyBorder="1" applyProtection="1">
      <protection locked="0"/>
    </xf>
    <xf numFmtId="0" fontId="67" fillId="55" borderId="40" xfId="119" applyFont="1" applyFill="1" applyBorder="1" applyAlignment="1" applyProtection="1">
      <alignment horizontal="left"/>
    </xf>
    <xf numFmtId="0" fontId="30" fillId="46" borderId="0" xfId="39" applyFont="1" applyFill="1" applyBorder="1" applyAlignment="1" applyProtection="1">
      <alignment horizontal="center" vertical="center" wrapText="1"/>
    </xf>
    <xf numFmtId="0" fontId="75" fillId="55" borderId="40" xfId="119" applyFont="1" applyFill="1" applyBorder="1" applyAlignment="1">
      <alignment horizontal="left" vertical="top" wrapText="1"/>
    </xf>
    <xf numFmtId="0" fontId="31" fillId="44" borderId="40" xfId="0" applyFont="1" applyFill="1" applyBorder="1" applyAlignment="1">
      <alignment horizontal="left" vertical="top" wrapText="1"/>
    </xf>
    <xf numFmtId="0" fontId="31" fillId="44" borderId="0" xfId="0" applyFont="1" applyFill="1" applyBorder="1" applyAlignment="1">
      <alignment horizontal="left" vertical="top" wrapText="1"/>
    </xf>
    <xf numFmtId="0" fontId="31" fillId="44" borderId="41" xfId="0" applyFont="1" applyFill="1" applyBorder="1" applyAlignment="1">
      <alignment horizontal="left" vertical="top" wrapText="1"/>
    </xf>
    <xf numFmtId="0" fontId="35" fillId="42" borderId="0" xfId="0" applyFont="1" applyFill="1" applyBorder="1" applyAlignment="1" applyProtection="1">
      <alignment horizontal="center" vertical="center" wrapText="1"/>
    </xf>
    <xf numFmtId="0" fontId="30" fillId="38" borderId="0" xfId="0" applyFont="1" applyFill="1" applyBorder="1" applyAlignment="1">
      <alignment vertical="center"/>
    </xf>
    <xf numFmtId="0" fontId="0" fillId="39" borderId="0" xfId="0" applyFill="1" applyAlignment="1">
      <alignment vertical="center"/>
    </xf>
    <xf numFmtId="0" fontId="32" fillId="41" borderId="34" xfId="0" applyFont="1" applyFill="1" applyBorder="1" applyAlignment="1">
      <alignment horizontal="center" vertical="center"/>
    </xf>
    <xf numFmtId="0" fontId="32" fillId="41" borderId="35" xfId="0" applyFont="1" applyFill="1" applyBorder="1" applyAlignment="1">
      <alignment horizontal="center" vertical="center"/>
    </xf>
    <xf numFmtId="0" fontId="32" fillId="41" borderId="36" xfId="0" applyFont="1" applyFill="1" applyBorder="1" applyAlignment="1">
      <alignment horizontal="center" vertical="center"/>
    </xf>
    <xf numFmtId="0" fontId="36" fillId="42" borderId="37" xfId="0" applyFont="1" applyFill="1" applyBorder="1" applyAlignment="1">
      <alignment horizontal="left" vertical="center" wrapText="1"/>
    </xf>
    <xf numFmtId="0" fontId="36" fillId="42" borderId="38" xfId="0" applyFont="1" applyFill="1" applyBorder="1" applyAlignment="1">
      <alignment horizontal="left" vertical="center" wrapText="1"/>
    </xf>
    <xf numFmtId="0" fontId="36" fillId="42" borderId="39" xfId="0" applyFont="1" applyFill="1" applyBorder="1" applyAlignment="1">
      <alignment horizontal="left" vertical="center" wrapText="1"/>
    </xf>
    <xf numFmtId="0" fontId="36" fillId="42" borderId="40" xfId="0" applyFont="1" applyFill="1" applyBorder="1" applyAlignment="1">
      <alignment horizontal="left" vertical="center" wrapText="1"/>
    </xf>
    <xf numFmtId="0" fontId="36" fillId="42" borderId="0" xfId="0" applyFont="1" applyFill="1" applyBorder="1" applyAlignment="1">
      <alignment horizontal="left" vertical="center" wrapText="1"/>
    </xf>
    <xf numFmtId="0" fontId="36" fillId="42" borderId="41" xfId="0" applyFont="1" applyFill="1" applyBorder="1" applyAlignment="1">
      <alignment horizontal="left" vertical="center" wrapText="1"/>
    </xf>
    <xf numFmtId="0" fontId="36" fillId="42" borderId="42" xfId="0" applyFont="1" applyFill="1" applyBorder="1" applyAlignment="1">
      <alignment horizontal="left" vertical="center" wrapText="1"/>
    </xf>
    <xf numFmtId="0" fontId="36" fillId="42" borderId="43" xfId="0" applyFont="1" applyFill="1" applyBorder="1" applyAlignment="1">
      <alignment horizontal="left" vertical="center" wrapText="1"/>
    </xf>
    <xf numFmtId="0" fontId="36" fillId="42" borderId="44" xfId="0" applyFont="1" applyFill="1" applyBorder="1" applyAlignment="1">
      <alignment horizontal="left" vertical="center" wrapText="1"/>
    </xf>
    <xf numFmtId="0" fontId="31" fillId="46" borderId="40" xfId="0" applyFont="1" applyFill="1" applyBorder="1" applyAlignment="1">
      <alignment horizontal="left" vertical="center" wrapText="1"/>
    </xf>
    <xf numFmtId="0" fontId="31" fillId="46" borderId="0" xfId="0" applyFont="1" applyFill="1" applyBorder="1" applyAlignment="1">
      <alignment horizontal="left" vertical="center" wrapText="1"/>
    </xf>
    <xf numFmtId="0" fontId="31" fillId="46" borderId="41" xfId="0" applyFont="1" applyFill="1" applyBorder="1" applyAlignment="1">
      <alignment horizontal="left" vertical="center" wrapText="1"/>
    </xf>
    <xf numFmtId="0" fontId="41" fillId="44" borderId="40" xfId="0" applyFont="1" applyFill="1" applyBorder="1" applyAlignment="1">
      <alignment horizontal="left" vertical="center" wrapText="1"/>
    </xf>
    <xf numFmtId="0" fontId="41" fillId="44" borderId="0" xfId="0" applyFont="1" applyFill="1" applyBorder="1" applyAlignment="1">
      <alignment horizontal="left" vertical="center" wrapText="1"/>
    </xf>
    <xf numFmtId="0" fontId="41" fillId="44" borderId="41" xfId="0" applyFont="1" applyFill="1" applyBorder="1" applyAlignment="1">
      <alignment horizontal="left" vertical="center" wrapText="1"/>
    </xf>
    <xf numFmtId="0" fontId="31" fillId="41" borderId="40" xfId="0" applyFont="1" applyFill="1" applyBorder="1" applyAlignment="1">
      <alignment horizontal="left" vertical="center" wrapText="1"/>
    </xf>
    <xf numFmtId="0" fontId="31" fillId="41" borderId="0" xfId="0" applyFont="1" applyFill="1" applyBorder="1" applyAlignment="1">
      <alignment horizontal="left" vertical="center" wrapText="1"/>
    </xf>
    <xf numFmtId="0" fontId="31" fillId="41" borderId="41" xfId="0" applyFont="1" applyFill="1" applyBorder="1" applyAlignment="1">
      <alignment horizontal="left" vertical="center" wrapText="1"/>
    </xf>
    <xf numFmtId="0" fontId="33" fillId="41" borderId="40" xfId="36" applyFill="1" applyBorder="1" applyAlignment="1" applyProtection="1">
      <alignment horizontal="center" vertical="center"/>
    </xf>
    <xf numFmtId="0" fontId="34" fillId="41" borderId="0" xfId="36" applyFont="1" applyFill="1" applyBorder="1" applyAlignment="1" applyProtection="1">
      <alignment horizontal="center" vertical="center"/>
    </xf>
    <xf numFmtId="0" fontId="34" fillId="41" borderId="41" xfId="36" applyFont="1" applyFill="1" applyBorder="1" applyAlignment="1" applyProtection="1">
      <alignment horizontal="center" vertical="center"/>
    </xf>
    <xf numFmtId="0" fontId="85" fillId="44" borderId="45" xfId="0" applyFont="1" applyFill="1" applyBorder="1" applyAlignment="1">
      <alignment horizontal="center" vertical="center" wrapText="1"/>
    </xf>
    <xf numFmtId="0" fontId="85" fillId="44" borderId="46" xfId="0" applyFont="1" applyFill="1" applyBorder="1" applyAlignment="1">
      <alignment horizontal="center" vertical="center" wrapText="1"/>
    </xf>
    <xf numFmtId="0" fontId="85" fillId="44" borderId="47" xfId="0" applyFont="1" applyFill="1" applyBorder="1" applyAlignment="1">
      <alignment horizontal="center" vertical="center" wrapText="1"/>
    </xf>
    <xf numFmtId="0" fontId="31" fillId="41" borderId="37" xfId="0" applyFont="1" applyFill="1" applyBorder="1" applyAlignment="1">
      <alignment horizontal="left" vertical="center" wrapText="1"/>
    </xf>
    <xf numFmtId="0" fontId="31" fillId="41" borderId="38" xfId="0" applyFont="1" applyFill="1" applyBorder="1" applyAlignment="1">
      <alignment horizontal="left" vertical="center" wrapText="1"/>
    </xf>
    <xf numFmtId="0" fontId="31" fillId="41" borderId="39" xfId="0" applyFont="1" applyFill="1" applyBorder="1" applyAlignment="1">
      <alignment horizontal="left" vertical="center" wrapText="1"/>
    </xf>
    <xf numFmtId="0" fontId="7" fillId="3" borderId="13" xfId="0" applyFont="1" applyFill="1" applyBorder="1" applyAlignment="1" applyProtection="1">
      <alignment horizontal="center" vertical="center" wrapText="1"/>
    </xf>
    <xf numFmtId="0" fontId="8" fillId="0" borderId="14" xfId="0" applyFont="1" applyBorder="1" applyProtection="1"/>
    <xf numFmtId="0" fontId="8" fillId="0" borderId="15" xfId="0" applyFont="1" applyBorder="1" applyProtection="1"/>
    <xf numFmtId="0" fontId="7" fillId="4" borderId="13" xfId="0" applyFont="1" applyFill="1" applyBorder="1" applyAlignment="1" applyProtection="1">
      <alignment horizontal="center" vertical="center" wrapText="1"/>
    </xf>
    <xf numFmtId="0" fontId="7" fillId="5" borderId="10" xfId="0" applyFont="1" applyFill="1" applyBorder="1" applyAlignment="1" applyProtection="1">
      <alignment horizontal="right" vertical="center" wrapText="1"/>
    </xf>
    <xf numFmtId="0" fontId="8" fillId="0" borderId="11" xfId="0" applyFont="1" applyBorder="1" applyProtection="1"/>
    <xf numFmtId="0" fontId="7" fillId="53" borderId="10" xfId="0" applyFont="1" applyFill="1" applyBorder="1" applyAlignment="1" applyProtection="1">
      <alignment horizontal="center" vertical="center" wrapText="1"/>
    </xf>
    <xf numFmtId="0" fontId="8" fillId="42" borderId="11" xfId="0" applyFont="1" applyFill="1" applyBorder="1" applyProtection="1"/>
    <xf numFmtId="0" fontId="7" fillId="53" borderId="16" xfId="0" applyFont="1" applyFill="1" applyBorder="1" applyAlignment="1" applyProtection="1">
      <alignment horizontal="center" vertical="center" wrapText="1"/>
    </xf>
    <xf numFmtId="0" fontId="7" fillId="53" borderId="19" xfId="0" applyFont="1" applyFill="1" applyBorder="1" applyAlignment="1" applyProtection="1">
      <alignment horizontal="center" vertical="center" wrapText="1"/>
    </xf>
    <xf numFmtId="0" fontId="6" fillId="39" borderId="19" xfId="0" applyFont="1" applyFill="1" applyBorder="1" applyAlignment="1" applyProtection="1">
      <alignment horizontal="left" vertical="center" wrapText="1"/>
    </xf>
    <xf numFmtId="0" fontId="6" fillId="39" borderId="0" xfId="0" applyFont="1" applyFill="1" applyAlignment="1" applyProtection="1">
      <alignment horizontal="left" vertical="center" wrapText="1"/>
    </xf>
    <xf numFmtId="0" fontId="5" fillId="43" borderId="2" xfId="0" applyFont="1" applyFill="1" applyBorder="1" applyAlignment="1" applyProtection="1">
      <alignment horizontal="center" vertical="center" wrapText="1"/>
    </xf>
    <xf numFmtId="0" fontId="8" fillId="39" borderId="7" xfId="0" applyFont="1" applyFill="1" applyBorder="1" applyProtection="1"/>
    <xf numFmtId="0" fontId="38" fillId="43" borderId="3" xfId="0" applyFont="1" applyFill="1" applyBorder="1" applyAlignment="1" applyProtection="1">
      <alignment horizontal="center" vertical="center"/>
    </xf>
    <xf numFmtId="0" fontId="37" fillId="39" borderId="4" xfId="0" applyFont="1" applyFill="1" applyBorder="1" applyProtection="1"/>
    <xf numFmtId="0" fontId="37" fillId="39" borderId="5" xfId="0" applyFont="1" applyFill="1" applyBorder="1" applyProtection="1"/>
    <xf numFmtId="0" fontId="44" fillId="6" borderId="0" xfId="0" applyFont="1" applyFill="1" applyAlignment="1" applyProtection="1">
      <alignment horizontal="center" wrapText="1"/>
    </xf>
    <xf numFmtId="0" fontId="38" fillId="53" borderId="10" xfId="0" applyFont="1" applyFill="1" applyBorder="1" applyAlignment="1" applyProtection="1">
      <alignment horizontal="center" vertical="center" wrapText="1"/>
    </xf>
    <xf numFmtId="0" fontId="37" fillId="42" borderId="11" xfId="0" applyFont="1" applyFill="1" applyBorder="1" applyProtection="1"/>
    <xf numFmtId="0" fontId="39" fillId="50" borderId="19" xfId="0" applyFont="1" applyFill="1" applyBorder="1" applyAlignment="1" applyProtection="1">
      <alignment horizontal="left" vertical="center" wrapText="1"/>
    </xf>
    <xf numFmtId="0" fontId="39" fillId="50" borderId="0" xfId="0" applyFont="1" applyFill="1" applyBorder="1" applyAlignment="1" applyProtection="1">
      <alignment horizontal="left" vertical="center" wrapText="1"/>
    </xf>
    <xf numFmtId="0" fontId="88" fillId="2" borderId="48" xfId="0" applyFont="1" applyFill="1" applyBorder="1" applyAlignment="1" applyProtection="1">
      <alignment horizontal="center" vertical="center" wrapText="1"/>
    </xf>
    <xf numFmtId="0" fontId="88" fillId="2" borderId="51" xfId="0" applyFont="1" applyFill="1" applyBorder="1" applyAlignment="1" applyProtection="1">
      <alignment horizontal="center" vertical="center"/>
      <protection locked="0"/>
    </xf>
    <xf numFmtId="0" fontId="88" fillId="2" borderId="52" xfId="0" applyFont="1" applyFill="1" applyBorder="1" applyAlignment="1" applyProtection="1">
      <alignment horizontal="center" vertical="center"/>
      <protection locked="0"/>
    </xf>
    <xf numFmtId="0" fontId="88" fillId="2" borderId="53" xfId="0" applyFont="1" applyFill="1" applyBorder="1" applyAlignment="1" applyProtection="1">
      <alignment horizontal="center" vertical="center"/>
      <protection locked="0"/>
    </xf>
    <xf numFmtId="0" fontId="88" fillId="2" borderId="65" xfId="0" applyFont="1" applyFill="1" applyBorder="1" applyAlignment="1" applyProtection="1">
      <alignment horizontal="center" vertical="center"/>
      <protection locked="0"/>
    </xf>
    <xf numFmtId="0" fontId="88" fillId="2" borderId="71" xfId="0" applyFont="1" applyFill="1" applyBorder="1" applyAlignment="1" applyProtection="1">
      <alignment horizontal="center" vertical="center"/>
      <protection locked="0"/>
    </xf>
    <xf numFmtId="0" fontId="88" fillId="2" borderId="66" xfId="0" applyFont="1" applyFill="1" applyBorder="1" applyAlignment="1" applyProtection="1">
      <alignment horizontal="center" vertical="center"/>
      <protection locked="0"/>
    </xf>
    <xf numFmtId="0" fontId="7" fillId="0" borderId="10"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10" xfId="0" applyFont="1" applyBorder="1" applyAlignment="1" applyProtection="1">
      <alignment horizontal="center" vertical="center"/>
    </xf>
    <xf numFmtId="0" fontId="8" fillId="0" borderId="24" xfId="0" applyFont="1" applyBorder="1" applyProtection="1"/>
    <xf numFmtId="0" fontId="39" fillId="51" borderId="10" xfId="0" applyFont="1" applyFill="1" applyBorder="1" applyAlignment="1" applyProtection="1">
      <alignment horizontal="left" vertical="center" wrapText="1"/>
    </xf>
    <xf numFmtId="0" fontId="39" fillId="51" borderId="11" xfId="0" applyFont="1" applyFill="1" applyBorder="1" applyAlignment="1" applyProtection="1">
      <alignment horizontal="left" vertical="center" wrapText="1"/>
    </xf>
    <xf numFmtId="0" fontId="7" fillId="0" borderId="24" xfId="0" applyFont="1" applyBorder="1" applyAlignment="1" applyProtection="1">
      <alignment horizontal="center" vertical="center"/>
    </xf>
    <xf numFmtId="0" fontId="7" fillId="0" borderId="24" xfId="0" applyFont="1" applyBorder="1" applyAlignment="1" applyProtection="1">
      <alignment horizontal="center" vertical="center" wrapText="1"/>
    </xf>
    <xf numFmtId="0" fontId="39" fillId="50" borderId="21" xfId="0" applyFont="1" applyFill="1" applyBorder="1" applyAlignment="1" applyProtection="1">
      <alignment horizontal="left" vertical="center"/>
    </xf>
    <xf numFmtId="0" fontId="39" fillId="50" borderId="22" xfId="0" applyFont="1" applyFill="1" applyBorder="1" applyAlignment="1" applyProtection="1">
      <alignment horizontal="left" vertical="center"/>
    </xf>
    <xf numFmtId="0" fontId="39" fillId="50" borderId="23" xfId="0" applyFont="1" applyFill="1" applyBorder="1" applyAlignment="1" applyProtection="1">
      <alignment horizontal="left" vertical="center"/>
    </xf>
    <xf numFmtId="0" fontId="39" fillId="52" borderId="10" xfId="0" applyFont="1" applyFill="1" applyBorder="1" applyAlignment="1" applyProtection="1">
      <alignment horizontal="left" vertical="center" wrapText="1"/>
    </xf>
    <xf numFmtId="0" fontId="39" fillId="52" borderId="11" xfId="0" applyFont="1" applyFill="1" applyBorder="1" applyAlignment="1" applyProtection="1">
      <alignment horizontal="left" vertical="center" wrapText="1"/>
    </xf>
    <xf numFmtId="0" fontId="51" fillId="0" borderId="11" xfId="0" applyFont="1" applyBorder="1" applyProtection="1"/>
    <xf numFmtId="0" fontId="81" fillId="39" borderId="0" xfId="0" applyFont="1" applyFill="1" applyBorder="1" applyAlignment="1" applyProtection="1">
      <alignment horizontal="center"/>
    </xf>
    <xf numFmtId="0" fontId="31" fillId="48" borderId="60" xfId="62" applyFont="1" applyFill="1" applyBorder="1" applyAlignment="1" applyProtection="1">
      <alignment horizontal="center" vertical="center" wrapText="1"/>
    </xf>
    <xf numFmtId="0" fontId="31" fillId="48" borderId="61" xfId="62" applyFont="1" applyFill="1" applyBorder="1" applyAlignment="1" applyProtection="1">
      <alignment horizontal="center" vertical="center" wrapText="1"/>
    </xf>
    <xf numFmtId="0" fontId="31" fillId="0" borderId="62" xfId="62" applyFont="1" applyBorder="1" applyAlignment="1" applyProtection="1">
      <alignment horizontal="center" vertical="center" wrapText="1"/>
    </xf>
    <xf numFmtId="0" fontId="31" fillId="0" borderId="61" xfId="62" applyFont="1" applyBorder="1" applyAlignment="1" applyProtection="1">
      <alignment horizontal="center" vertical="center" wrapText="1"/>
    </xf>
    <xf numFmtId="166" fontId="81" fillId="39" borderId="63" xfId="0" applyNumberFormat="1" applyFont="1" applyFill="1" applyBorder="1" applyAlignment="1" applyProtection="1">
      <alignment horizontal="center"/>
      <protection locked="0"/>
    </xf>
    <xf numFmtId="166" fontId="81" fillId="39" borderId="64" xfId="0" applyNumberFormat="1" applyFont="1" applyFill="1" applyBorder="1" applyAlignment="1" applyProtection="1">
      <alignment horizontal="center"/>
      <protection locked="0"/>
    </xf>
    <xf numFmtId="0" fontId="81" fillId="39" borderId="63" xfId="0" applyFont="1" applyFill="1" applyBorder="1" applyAlignment="1" applyProtection="1">
      <alignment horizontal="center"/>
      <protection locked="0"/>
    </xf>
    <xf numFmtId="0" fontId="81" fillId="39" borderId="64" xfId="0" applyFont="1" applyFill="1" applyBorder="1" applyAlignment="1" applyProtection="1">
      <alignment horizontal="center"/>
      <protection locked="0"/>
    </xf>
    <xf numFmtId="166" fontId="81" fillId="39" borderId="63" xfId="2" applyNumberFormat="1" applyFont="1" applyFill="1" applyBorder="1" applyAlignment="1" applyProtection="1">
      <alignment horizontal="center"/>
      <protection locked="0"/>
    </xf>
    <xf numFmtId="166" fontId="81" fillId="39" borderId="64" xfId="2" applyNumberFormat="1" applyFont="1" applyFill="1" applyBorder="1" applyAlignment="1" applyProtection="1">
      <alignment horizontal="center"/>
      <protection locked="0"/>
    </xf>
    <xf numFmtId="0" fontId="89" fillId="50" borderId="19" xfId="0" applyFont="1" applyFill="1" applyBorder="1" applyAlignment="1" applyProtection="1">
      <alignment horizontal="left" vertical="center" wrapText="1"/>
    </xf>
    <xf numFmtId="0" fontId="89" fillId="50" borderId="0" xfId="0" applyFont="1" applyFill="1" applyBorder="1" applyAlignment="1" applyProtection="1">
      <alignment horizontal="left" vertical="center" wrapText="1"/>
    </xf>
    <xf numFmtId="0" fontId="89" fillId="50" borderId="20" xfId="0" applyFont="1" applyFill="1" applyBorder="1" applyAlignment="1" applyProtection="1">
      <alignment horizontal="left" vertical="center" wrapText="1"/>
    </xf>
    <xf numFmtId="0" fontId="89" fillId="50" borderId="21" xfId="0" applyFont="1" applyFill="1" applyBorder="1" applyAlignment="1" applyProtection="1">
      <alignment horizontal="left" vertical="center"/>
    </xf>
    <xf numFmtId="0" fontId="89" fillId="50" borderId="22" xfId="0" applyFont="1" applyFill="1" applyBorder="1" applyAlignment="1" applyProtection="1">
      <alignment horizontal="left" vertical="center"/>
    </xf>
    <xf numFmtId="0" fontId="89" fillId="50" borderId="23" xfId="0" applyFont="1" applyFill="1" applyBorder="1" applyAlignment="1" applyProtection="1">
      <alignment horizontal="left" vertical="center"/>
    </xf>
    <xf numFmtId="0" fontId="31" fillId="39" borderId="0" xfId="62" applyFont="1" applyFill="1" applyBorder="1" applyAlignment="1" applyProtection="1">
      <alignment horizontal="center" vertical="center" wrapText="1"/>
    </xf>
    <xf numFmtId="0" fontId="89" fillId="50" borderId="16" xfId="0" applyFont="1" applyFill="1" applyBorder="1" applyAlignment="1" applyProtection="1">
      <alignment horizontal="left" vertical="center"/>
    </xf>
    <xf numFmtId="0" fontId="89" fillId="50" borderId="17" xfId="0" applyFont="1" applyFill="1" applyBorder="1" applyAlignment="1" applyProtection="1">
      <alignment horizontal="left" vertical="center"/>
    </xf>
    <xf numFmtId="0" fontId="75" fillId="55" borderId="40" xfId="119" applyFont="1" applyFill="1" applyBorder="1" applyAlignment="1" applyProtection="1">
      <alignment horizontal="left" vertical="center" wrapText="1"/>
    </xf>
    <xf numFmtId="0" fontId="75" fillId="55" borderId="41" xfId="119" applyFont="1" applyFill="1" applyBorder="1" applyAlignment="1" applyProtection="1">
      <alignment horizontal="left" vertical="center" wrapText="1"/>
    </xf>
    <xf numFmtId="0" fontId="67" fillId="55" borderId="40" xfId="119" applyFont="1" applyFill="1" applyBorder="1" applyAlignment="1" applyProtection="1">
      <alignment horizontal="left"/>
    </xf>
    <xf numFmtId="0" fontId="67" fillId="55" borderId="41" xfId="119" applyFont="1" applyFill="1" applyBorder="1" applyAlignment="1" applyProtection="1">
      <alignment horizontal="left"/>
    </xf>
    <xf numFmtId="0" fontId="72" fillId="55" borderId="40" xfId="119" applyFont="1" applyFill="1" applyBorder="1" applyAlignment="1" applyProtection="1">
      <alignment horizontal="left" vertical="center"/>
    </xf>
    <xf numFmtId="0" fontId="74" fillId="55" borderId="41" xfId="119" applyFont="1" applyFill="1" applyBorder="1" applyAlignment="1" applyProtection="1">
      <alignment horizontal="left" vertical="center"/>
    </xf>
    <xf numFmtId="0" fontId="70" fillId="54" borderId="40" xfId="119" applyFont="1" applyFill="1" applyBorder="1" applyAlignment="1" applyProtection="1">
      <alignment horizontal="center" vertical="center" wrapText="1"/>
    </xf>
    <xf numFmtId="0" fontId="70" fillId="54" borderId="41" xfId="119" applyFont="1" applyFill="1" applyBorder="1" applyAlignment="1" applyProtection="1">
      <alignment horizontal="center" vertical="center" wrapText="1"/>
    </xf>
    <xf numFmtId="0" fontId="71" fillId="55" borderId="40" xfId="119" applyFont="1" applyFill="1" applyBorder="1" applyAlignment="1" applyProtection="1">
      <alignment horizontal="left" vertical="center"/>
    </xf>
    <xf numFmtId="0" fontId="71" fillId="55" borderId="41" xfId="119" applyFont="1" applyFill="1" applyBorder="1" applyAlignment="1" applyProtection="1">
      <alignment horizontal="left" vertical="center"/>
    </xf>
    <xf numFmtId="0" fontId="68" fillId="54" borderId="40" xfId="119" applyFont="1" applyFill="1" applyBorder="1" applyAlignment="1" applyProtection="1">
      <alignment horizontal="center" vertical="center" wrapText="1"/>
    </xf>
    <xf numFmtId="0" fontId="68" fillId="54" borderId="41" xfId="119" applyFont="1" applyFill="1" applyBorder="1" applyAlignment="1" applyProtection="1">
      <alignment horizontal="center" vertical="center" wrapText="1"/>
    </xf>
    <xf numFmtId="0" fontId="53" fillId="41" borderId="40" xfId="119" applyFill="1" applyBorder="1" applyAlignment="1" applyProtection="1">
      <alignment horizontal="center" wrapText="1"/>
    </xf>
    <xf numFmtId="0" fontId="53" fillId="41" borderId="0" xfId="119" applyFill="1" applyAlignment="1" applyProtection="1">
      <alignment horizontal="center" wrapText="1"/>
    </xf>
    <xf numFmtId="0" fontId="71" fillId="55" borderId="40" xfId="119" applyFont="1" applyFill="1" applyBorder="1" applyAlignment="1" applyProtection="1">
      <alignment horizontal="left" vertical="center" wrapText="1"/>
    </xf>
    <xf numFmtId="0" fontId="74" fillId="55" borderId="41" xfId="119" applyFont="1" applyFill="1" applyBorder="1" applyAlignment="1" applyProtection="1">
      <alignment horizontal="left" vertical="center" wrapText="1"/>
    </xf>
    <xf numFmtId="0" fontId="75" fillId="55" borderId="40" xfId="119" applyFont="1" applyFill="1" applyBorder="1" applyAlignment="1" applyProtection="1">
      <alignment horizontal="left" vertical="top" wrapText="1"/>
    </xf>
    <xf numFmtId="0" fontId="75" fillId="55" borderId="41" xfId="119" applyFont="1" applyFill="1" applyBorder="1" applyAlignment="1" applyProtection="1">
      <alignment horizontal="left" vertical="top" wrapText="1"/>
    </xf>
    <xf numFmtId="0" fontId="72" fillId="55" borderId="40" xfId="119" applyFont="1" applyFill="1" applyBorder="1" applyAlignment="1" applyProtection="1">
      <alignment horizontal="left" vertical="center" wrapText="1"/>
    </xf>
    <xf numFmtId="0" fontId="67" fillId="54" borderId="40" xfId="119" applyFont="1" applyFill="1" applyBorder="1" applyAlignment="1" applyProtection="1">
      <alignment horizontal="center"/>
    </xf>
    <xf numFmtId="0" fontId="67" fillId="54" borderId="41" xfId="119" applyFont="1" applyFill="1" applyBorder="1" applyAlignment="1" applyProtection="1">
      <alignment horizontal="center"/>
    </xf>
    <xf numFmtId="0" fontId="53" fillId="41" borderId="40" xfId="119" applyFill="1" applyBorder="1" applyAlignment="1">
      <alignment horizontal="center" wrapText="1"/>
    </xf>
    <xf numFmtId="0" fontId="53" fillId="41" borderId="0" xfId="119" applyFill="1" applyAlignment="1">
      <alignment horizontal="center" wrapText="1"/>
    </xf>
    <xf numFmtId="0" fontId="77" fillId="54" borderId="0" xfId="119" applyFont="1" applyFill="1" applyAlignment="1">
      <alignment horizontal="center" vertical="center" wrapText="1"/>
    </xf>
    <xf numFmtId="0" fontId="70" fillId="54" borderId="0" xfId="119" applyFont="1" applyFill="1" applyAlignment="1">
      <alignment horizontal="center" vertical="center" wrapText="1"/>
    </xf>
    <xf numFmtId="0" fontId="72" fillId="55" borderId="0" xfId="119" applyFont="1" applyFill="1" applyAlignment="1">
      <alignment horizontal="left" vertical="center" wrapText="1"/>
    </xf>
    <xf numFmtId="0" fontId="74" fillId="55" borderId="0" xfId="119" applyFont="1" applyFill="1" applyAlignment="1">
      <alignment horizontal="left" vertical="center"/>
    </xf>
    <xf numFmtId="0" fontId="67" fillId="54" borderId="0" xfId="119" applyFont="1" applyFill="1" applyAlignment="1">
      <alignment horizontal="center"/>
    </xf>
    <xf numFmtId="0" fontId="68" fillId="54" borderId="0" xfId="119" applyFont="1" applyFill="1" applyAlignment="1">
      <alignment horizontal="center" vertical="center" wrapText="1"/>
    </xf>
    <xf numFmtId="0" fontId="72" fillId="55" borderId="40" xfId="119" applyFont="1" applyFill="1" applyBorder="1" applyAlignment="1">
      <alignment horizontal="left" vertical="center" wrapText="1"/>
    </xf>
    <xf numFmtId="0" fontId="74" fillId="55" borderId="41" xfId="119" applyFont="1" applyFill="1" applyBorder="1" applyAlignment="1">
      <alignment horizontal="left" vertical="center" wrapText="1"/>
    </xf>
    <xf numFmtId="0" fontId="75" fillId="55" borderId="40" xfId="119" applyFont="1" applyFill="1" applyBorder="1" applyAlignment="1">
      <alignment horizontal="left" vertical="center" wrapText="1"/>
    </xf>
    <xf numFmtId="0" fontId="75" fillId="55" borderId="41" xfId="119" applyFont="1" applyFill="1" applyBorder="1" applyAlignment="1">
      <alignment horizontal="left" vertical="center" wrapText="1"/>
    </xf>
    <xf numFmtId="0" fontId="53" fillId="0" borderId="40" xfId="119" applyFill="1" applyBorder="1" applyAlignment="1" applyProtection="1">
      <alignment horizontal="left" vertical="center" wrapText="1"/>
      <protection locked="0"/>
    </xf>
    <xf numFmtId="0" fontId="53" fillId="0" borderId="41" xfId="119" applyFill="1" applyBorder="1" applyAlignment="1" applyProtection="1">
      <alignment horizontal="left" vertical="center" wrapText="1"/>
      <protection locked="0"/>
    </xf>
    <xf numFmtId="0" fontId="1" fillId="0" borderId="0" xfId="119" applyNumberFormat="1" applyFont="1" applyFill="1" applyBorder="1" applyAlignment="1" applyProtection="1">
      <alignment horizontal="left" vertical="center" wrapText="1"/>
      <protection locked="0"/>
    </xf>
    <xf numFmtId="0" fontId="53" fillId="0" borderId="0" xfId="119" applyNumberFormat="1" applyFill="1" applyBorder="1" applyAlignment="1" applyProtection="1">
      <alignment horizontal="left" vertical="center" wrapText="1"/>
      <protection locked="0"/>
    </xf>
    <xf numFmtId="0" fontId="72" fillId="55" borderId="40" xfId="119" applyFont="1" applyFill="1" applyBorder="1" applyAlignment="1">
      <alignment horizontal="left" vertical="center"/>
    </xf>
    <xf numFmtId="0" fontId="74" fillId="55" borderId="41" xfId="119" applyFont="1" applyFill="1" applyBorder="1" applyAlignment="1">
      <alignment horizontal="left" vertical="center"/>
    </xf>
    <xf numFmtId="0" fontId="72" fillId="55" borderId="0" xfId="119" applyFont="1" applyFill="1" applyBorder="1" applyAlignment="1">
      <alignment horizontal="left" vertical="center" wrapText="1"/>
    </xf>
    <xf numFmtId="0" fontId="74" fillId="55" borderId="0" xfId="119" applyFont="1" applyFill="1" applyBorder="1" applyAlignment="1">
      <alignment horizontal="left" vertical="center" wrapText="1"/>
    </xf>
    <xf numFmtId="0" fontId="77" fillId="54" borderId="41" xfId="119" applyFont="1" applyFill="1" applyBorder="1" applyAlignment="1">
      <alignment horizontal="center" vertical="center" wrapText="1"/>
    </xf>
    <xf numFmtId="0" fontId="72" fillId="55" borderId="0" xfId="119" applyFont="1" applyFill="1" applyAlignment="1">
      <alignment horizontal="left" vertical="center"/>
    </xf>
    <xf numFmtId="0" fontId="72" fillId="55" borderId="41" xfId="119" applyFont="1" applyFill="1" applyBorder="1" applyAlignment="1">
      <alignment horizontal="left" vertical="center"/>
    </xf>
    <xf numFmtId="0" fontId="75" fillId="55" borderId="0" xfId="119" applyFont="1" applyFill="1" applyAlignment="1">
      <alignment horizontal="left" vertical="top" wrapText="1"/>
    </xf>
    <xf numFmtId="9" fontId="53" fillId="0" borderId="40" xfId="119" applyNumberFormat="1" applyFill="1" applyBorder="1" applyAlignment="1" applyProtection="1">
      <alignment horizontal="left" vertical="center"/>
      <protection locked="0"/>
    </xf>
    <xf numFmtId="9" fontId="53" fillId="0" borderId="41" xfId="119" applyNumberFormat="1" applyFill="1" applyBorder="1" applyAlignment="1" applyProtection="1">
      <alignment horizontal="left" vertical="center"/>
      <protection locked="0"/>
    </xf>
    <xf numFmtId="0" fontId="75" fillId="55" borderId="40" xfId="119" applyFont="1" applyFill="1" applyBorder="1" applyAlignment="1">
      <alignment horizontal="left" vertical="top" wrapText="1"/>
    </xf>
    <xf numFmtId="0" fontId="75" fillId="55" borderId="41" xfId="119" applyFont="1" applyFill="1" applyBorder="1" applyAlignment="1">
      <alignment horizontal="left" vertical="top" wrapText="1"/>
    </xf>
    <xf numFmtId="0" fontId="72" fillId="55" borderId="0" xfId="119" applyFont="1" applyFill="1" applyBorder="1" applyAlignment="1">
      <alignment horizontal="left" vertical="center"/>
    </xf>
    <xf numFmtId="0" fontId="74" fillId="55" borderId="0" xfId="119" applyFont="1" applyFill="1" applyBorder="1" applyAlignment="1">
      <alignment horizontal="left" vertical="center"/>
    </xf>
    <xf numFmtId="0" fontId="75" fillId="55" borderId="0" xfId="119" applyFont="1" applyFill="1" applyBorder="1" applyAlignment="1">
      <alignment horizontal="left" vertical="top" wrapText="1"/>
    </xf>
    <xf numFmtId="0" fontId="53" fillId="41" borderId="0" xfId="119" applyFill="1" applyBorder="1" applyAlignment="1">
      <alignment horizontal="center" wrapText="1"/>
    </xf>
    <xf numFmtId="0" fontId="30" fillId="49" borderId="40" xfId="39" applyFont="1" applyFill="1" applyBorder="1" applyAlignment="1" applyProtection="1">
      <alignment horizontal="left" vertical="center" wrapText="1"/>
    </xf>
    <xf numFmtId="0" fontId="30" fillId="49" borderId="0" xfId="39" applyFont="1" applyFill="1" applyBorder="1" applyAlignment="1" applyProtection="1">
      <alignment horizontal="left" vertical="center" wrapText="1"/>
    </xf>
    <xf numFmtId="0" fontId="30" fillId="49" borderId="41" xfId="39" applyFont="1" applyFill="1" applyBorder="1" applyAlignment="1" applyProtection="1">
      <alignment horizontal="left" vertical="center" wrapText="1"/>
    </xf>
    <xf numFmtId="0" fontId="31" fillId="49" borderId="55" xfId="39" applyFont="1" applyFill="1" applyBorder="1" applyAlignment="1" applyProtection="1">
      <alignment horizontal="left" vertical="top" wrapText="1"/>
      <protection locked="0"/>
    </xf>
    <xf numFmtId="0" fontId="31" fillId="49" borderId="56" xfId="39" applyFont="1" applyFill="1" applyBorder="1" applyAlignment="1" applyProtection="1">
      <alignment horizontal="left" vertical="top" wrapText="1"/>
      <protection locked="0"/>
    </xf>
    <xf numFmtId="0" fontId="31" fillId="49" borderId="57" xfId="39" applyFont="1" applyFill="1" applyBorder="1" applyAlignment="1" applyProtection="1">
      <alignment horizontal="left" vertical="top" wrapText="1"/>
      <protection locked="0"/>
    </xf>
    <xf numFmtId="0" fontId="48" fillId="41" borderId="51" xfId="0" applyFont="1" applyFill="1" applyBorder="1" applyAlignment="1" applyProtection="1">
      <alignment horizontal="center" vertical="center" wrapText="1"/>
    </xf>
    <xf numFmtId="0" fontId="48" fillId="41" borderId="52" xfId="0" applyFont="1" applyFill="1" applyBorder="1" applyAlignment="1" applyProtection="1">
      <alignment horizontal="center" vertical="center" wrapText="1"/>
    </xf>
    <xf numFmtId="0" fontId="48" fillId="41" borderId="53" xfId="0" applyFont="1" applyFill="1" applyBorder="1" applyAlignment="1" applyProtection="1">
      <alignment horizontal="center" vertical="center" wrapText="1"/>
    </xf>
    <xf numFmtId="0" fontId="25" fillId="42" borderId="45" xfId="39" applyFont="1" applyFill="1" applyBorder="1" applyAlignment="1" applyProtection="1">
      <alignment horizontal="center" vertical="center"/>
    </xf>
    <xf numFmtId="0" fontId="25" fillId="42" borderId="46" xfId="39" applyFont="1" applyFill="1" applyBorder="1" applyAlignment="1" applyProtection="1">
      <alignment horizontal="center" vertical="center"/>
    </xf>
    <xf numFmtId="0" fontId="25" fillId="42" borderId="47" xfId="39" applyFont="1" applyFill="1" applyBorder="1" applyAlignment="1" applyProtection="1">
      <alignment horizontal="center" vertical="center"/>
    </xf>
    <xf numFmtId="0" fontId="31" fillId="49" borderId="40" xfId="39" applyFont="1" applyFill="1" applyBorder="1" applyAlignment="1" applyProtection="1">
      <alignment horizontal="center" vertical="center" wrapText="1"/>
    </xf>
    <xf numFmtId="0" fontId="31" fillId="49" borderId="0" xfId="39" applyFont="1" applyFill="1" applyBorder="1" applyAlignment="1" applyProtection="1">
      <alignment horizontal="center" vertical="center" wrapText="1"/>
    </xf>
    <xf numFmtId="0" fontId="31" fillId="39" borderId="41" xfId="39" applyFont="1" applyFill="1" applyBorder="1" applyAlignment="1" applyProtection="1">
      <alignment horizontal="center" vertical="center" wrapText="1"/>
    </xf>
    <xf numFmtId="0" fontId="66" fillId="42" borderId="0" xfId="0" applyFont="1" applyFill="1" applyAlignment="1">
      <alignment horizontal="left" wrapText="1"/>
    </xf>
    <xf numFmtId="0" fontId="31" fillId="48" borderId="48" xfId="60" applyFont="1" applyFill="1" applyBorder="1" applyAlignment="1" applyProtection="1">
      <alignment horizontal="center" vertical="center" wrapText="1"/>
    </xf>
    <xf numFmtId="0" fontId="31" fillId="0" borderId="48" xfId="60" applyFont="1" applyBorder="1" applyAlignment="1" applyProtection="1">
      <alignment horizontal="center" vertical="center" wrapText="1"/>
    </xf>
    <xf numFmtId="0" fontId="31" fillId="48" borderId="48" xfId="59" applyFont="1" applyFill="1" applyBorder="1" applyAlignment="1" applyProtection="1">
      <alignment horizontal="center" vertical="center" wrapText="1"/>
    </xf>
    <xf numFmtId="0" fontId="31" fillId="0" borderId="48" xfId="59" applyFont="1" applyBorder="1" applyAlignment="1" applyProtection="1">
      <alignment horizontal="center" vertical="center" wrapText="1"/>
    </xf>
    <xf numFmtId="0" fontId="31" fillId="48" borderId="49" xfId="62" applyFont="1" applyFill="1" applyBorder="1" applyAlignment="1" applyProtection="1">
      <alignment horizontal="center" vertical="center" wrapText="1"/>
    </xf>
    <xf numFmtId="0" fontId="31" fillId="0" borderId="49" xfId="62" applyFont="1" applyBorder="1" applyAlignment="1" applyProtection="1">
      <alignment horizontal="center" vertical="center" wrapText="1"/>
    </xf>
    <xf numFmtId="9" fontId="0" fillId="41" borderId="48" xfId="2" applyFont="1" applyFill="1" applyBorder="1" applyAlignment="1"/>
    <xf numFmtId="0" fontId="73" fillId="55" borderId="51" xfId="119" applyFont="1" applyFill="1" applyBorder="1" applyAlignment="1">
      <alignment horizontal="left" vertical="center"/>
    </xf>
    <xf numFmtId="0" fontId="74" fillId="55" borderId="53" xfId="119" applyFont="1" applyFill="1" applyBorder="1" applyAlignment="1">
      <alignment horizontal="left" vertical="center"/>
    </xf>
  </cellXfs>
  <cellStyles count="120">
    <cellStyle name="20% - Accent1" xfId="19" builtinId="30" customBuiltin="1"/>
    <cellStyle name="20% - Accent2" xfId="22" builtinId="34" customBuiltin="1"/>
    <cellStyle name="20% - Accent3" xfId="25" builtinId="38" customBuiltin="1"/>
    <cellStyle name="20% - Accent4" xfId="28" builtinId="42" customBuiltin="1"/>
    <cellStyle name="20% - Accent5" xfId="31" builtinId="46" customBuiltin="1"/>
    <cellStyle name="20% - Accent6" xfId="34" builtinId="50" customBuiltin="1"/>
    <cellStyle name="40% - Accent1" xfId="20" builtinId="31" customBuiltin="1"/>
    <cellStyle name="40% - Accent2" xfId="23" builtinId="35" customBuiltin="1"/>
    <cellStyle name="40% - Accent3" xfId="26" builtinId="39" customBuiltin="1"/>
    <cellStyle name="40% - Accent4" xfId="29" builtinId="43" customBuiltin="1"/>
    <cellStyle name="40% - Accent5" xfId="32" builtinId="47" customBuiltin="1"/>
    <cellStyle name="40% - Accent6" xfId="35" builtinId="51" customBuiltin="1"/>
    <cellStyle name="60% - Accent1 2" xfId="47"/>
    <cellStyle name="60% - Accent2 2" xfId="48"/>
    <cellStyle name="60% - Accent3 2" xfId="49"/>
    <cellStyle name="60% - Accent4 2" xfId="50"/>
    <cellStyle name="60% - Accent5 2" xfId="51"/>
    <cellStyle name="60% - Accent6 2" xfId="52"/>
    <cellStyle name="Accent1" xfId="18" builtinId="29" customBuiltin="1"/>
    <cellStyle name="Accent2" xfId="21" builtinId="33" customBuiltin="1"/>
    <cellStyle name="Accent3" xfId="24" builtinId="37" customBuiltin="1"/>
    <cellStyle name="Accent4" xfId="27" builtinId="41" customBuiltin="1"/>
    <cellStyle name="Accent5" xfId="30" builtinId="45" customBuiltin="1"/>
    <cellStyle name="Accent6" xfId="33" builtinId="49" customBuiltin="1"/>
    <cellStyle name="Bad" xfId="9" builtinId="27" customBuiltin="1"/>
    <cellStyle name="Calculation" xfId="12" builtinId="22" customBuiltin="1"/>
    <cellStyle name="Check Cell" xfId="14" builtinId="23" customBuiltin="1"/>
    <cellStyle name="Comma 2" xfId="73"/>
    <cellStyle name="Comma 2 2" xfId="74"/>
    <cellStyle name="Comma 2 2 2" xfId="109"/>
    <cellStyle name="Comma 2 3" xfId="97"/>
    <cellStyle name="Comma 3" xfId="75"/>
    <cellStyle name="Comma 3 2" xfId="103"/>
    <cellStyle name="Comma 4" xfId="113"/>
    <cellStyle name="Comma 4 2" xfId="117"/>
    <cellStyle name="Comma 5" xfId="115"/>
    <cellStyle name="Currency" xfId="1" builtinId="4"/>
    <cellStyle name="Currency 2" xfId="42"/>
    <cellStyle name="Currency 2 2" xfId="56"/>
    <cellStyle name="Currency 2 3" xfId="76"/>
    <cellStyle name="Currency 3" xfId="54"/>
    <cellStyle name="Currency 3 2" xfId="58"/>
    <cellStyle name="Currency 3 3" xfId="77"/>
    <cellStyle name="Currency 4" xfId="44"/>
    <cellStyle name="Excel Built-in Normal" xfId="43"/>
    <cellStyle name="Explanatory Text" xfId="16" builtinId="53" customBuiltin="1"/>
    <cellStyle name="GLEntr - Style1" xfId="78"/>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36" builtinId="8"/>
    <cellStyle name="Hyperlink 2" xfId="71"/>
    <cellStyle name="Hyperlink 2 2" xfId="79"/>
    <cellStyle name="Hyperlink 2 3" xfId="110"/>
    <cellStyle name="Hyperlink 3" xfId="111"/>
    <cellStyle name="Hyperlink 4" xfId="104"/>
    <cellStyle name="Hyperlink 5" xfId="69"/>
    <cellStyle name="Hyperlink 6" xfId="65"/>
    <cellStyle name="Input" xfId="10" builtinId="20" customBuiltin="1"/>
    <cellStyle name="Linked Cell" xfId="13" builtinId="24" customBuiltin="1"/>
    <cellStyle name="Neutral 2" xfId="45"/>
    <cellStyle name="Normal" xfId="0" builtinId="0"/>
    <cellStyle name="Normal 10" xfId="80"/>
    <cellStyle name="Normal 11" xfId="81"/>
    <cellStyle name="Normal 12" xfId="82"/>
    <cellStyle name="Normal 13" xfId="116"/>
    <cellStyle name="Normal 14" xfId="61"/>
    <cellStyle name="Normal 14 2" xfId="67"/>
    <cellStyle name="Normal 15" xfId="60"/>
    <cellStyle name="Normal 16" xfId="68"/>
    <cellStyle name="Normal 17" xfId="59"/>
    <cellStyle name="Normal 18" xfId="119"/>
    <cellStyle name="Normal 2" xfId="39"/>
    <cellStyle name="Normal 2 2" xfId="83"/>
    <cellStyle name="Normal 2 2 2" xfId="99"/>
    <cellStyle name="Normal 2 2 2 2" xfId="105"/>
    <cellStyle name="Normal 2 2 3" xfId="106"/>
    <cellStyle name="Normal 2 2 4" xfId="98"/>
    <cellStyle name="Normal 2 3" xfId="64"/>
    <cellStyle name="Normal 2 4" xfId="96"/>
    <cellStyle name="Normal 2 5" xfId="118"/>
    <cellStyle name="Normal 2 6" xfId="70"/>
    <cellStyle name="Normal 2 7" xfId="62"/>
    <cellStyle name="Normal 3" xfId="40"/>
    <cellStyle name="Normal 3 2" xfId="55"/>
    <cellStyle name="Normal 3 2 2" xfId="108"/>
    <cellStyle name="Normal 3 2 3" xfId="85"/>
    <cellStyle name="Normal 3 3" xfId="84"/>
    <cellStyle name="Normal 3 4" xfId="100"/>
    <cellStyle name="Normal 3 5" xfId="63"/>
    <cellStyle name="Normal 4" xfId="41"/>
    <cellStyle name="Normal 4 2" xfId="87"/>
    <cellStyle name="Normal 4 2 2" xfId="107"/>
    <cellStyle name="Normal 4 3" xfId="101"/>
    <cellStyle name="Normal 4 4" xfId="86"/>
    <cellStyle name="Normal 5" xfId="53"/>
    <cellStyle name="Normal 5 2" xfId="57"/>
    <cellStyle name="Normal 5 2 2" xfId="102"/>
    <cellStyle name="Normal 5 3" xfId="88"/>
    <cellStyle name="Normal 6" xfId="37"/>
    <cellStyle name="Normal 6 2" xfId="90"/>
    <cellStyle name="Normal 6 2 2" xfId="91"/>
    <cellStyle name="Normal 6 3" xfId="92"/>
    <cellStyle name="Normal 6 4" xfId="114"/>
    <cellStyle name="Normal 6 5" xfId="89"/>
    <cellStyle name="Normal 7" xfId="93"/>
    <cellStyle name="Normal 7 2" xfId="112"/>
    <cellStyle name="Normal 8" xfId="94"/>
    <cellStyle name="Normal 9" xfId="95"/>
    <cellStyle name="Note 2" xfId="46"/>
    <cellStyle name="Output" xfId="11" builtinId="21" customBuiltin="1"/>
    <cellStyle name="Percent" xfId="2" builtinId="5"/>
    <cellStyle name="Percent 2" xfId="38"/>
    <cellStyle name="Percent 2 2" xfId="72"/>
    <cellStyle name="Title" xfId="3" builtinId="15" customBuiltin="1"/>
    <cellStyle name="Title 2" xfId="66"/>
    <cellStyle name="Total" xfId="17" builtinId="25" customBuiltin="1"/>
    <cellStyle name="Warning Text" xfId="15" builtinId="11" customBuiltin="1"/>
  </cellStyles>
  <dxfs count="22">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rgb="FFFF0000"/>
        </patternFill>
      </fill>
    </dxf>
    <dxf>
      <fill>
        <patternFill>
          <bgColor theme="7"/>
        </patternFill>
      </fill>
    </dxf>
    <dxf>
      <fill>
        <patternFill>
          <bgColor rgb="FFFF0000"/>
        </patternFill>
      </fill>
    </dxf>
    <dxf>
      <fill>
        <patternFill>
          <bgColor theme="4" tint="0.79998168889431442"/>
        </patternFill>
      </fill>
    </dxf>
    <dxf>
      <fill>
        <patternFill>
          <bgColor rgb="FFFF0000"/>
        </patternFill>
      </fill>
    </dxf>
    <dxf>
      <fill>
        <patternFill>
          <bgColor rgb="FFFF0000"/>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ont>
        <b/>
        <i/>
      </font>
      <fill>
        <patternFill>
          <bgColor theme="7"/>
        </patternFill>
      </fill>
      <border>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fmlaLink="$D$9"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fmlaLink="$D$20"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D$15"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fmlaLink="$D$21" lockText="1" noThreeD="1"/>
</file>

<file path=xl/ctrlProps/ctrlProp18.xml><?xml version="1.0" encoding="utf-8"?>
<formControlPr xmlns="http://schemas.microsoft.com/office/spreadsheetml/2009/9/main" objectType="CheckBox" fmlaLink="$D$22" lockText="1" noThreeD="1"/>
</file>

<file path=xl/ctrlProps/ctrlProp19.xml><?xml version="1.0" encoding="utf-8"?>
<formControlPr xmlns="http://schemas.microsoft.com/office/spreadsheetml/2009/9/main" objectType="CheckBox" fmlaLink="$D$23" lockText="1" noThreeD="1"/>
</file>

<file path=xl/ctrlProps/ctrlProp2.xml><?xml version="1.0" encoding="utf-8"?>
<formControlPr xmlns="http://schemas.microsoft.com/office/spreadsheetml/2009/9/main" objectType="CheckBox" fmlaLink="$D$10" lockText="1" noThreeD="1"/>
</file>

<file path=xl/ctrlProps/ctrlProp20.xml><?xml version="1.0" encoding="utf-8"?>
<formControlPr xmlns="http://schemas.microsoft.com/office/spreadsheetml/2009/9/main" objectType="CheckBox" fmlaLink="$D$24" lockText="1" noThreeD="1"/>
</file>

<file path=xl/ctrlProps/ctrlProp21.xml><?xml version="1.0" encoding="utf-8"?>
<formControlPr xmlns="http://schemas.microsoft.com/office/spreadsheetml/2009/9/main" objectType="CheckBox" fmlaLink="$D$25" lockText="1" noThreeD="1"/>
</file>

<file path=xl/ctrlProps/ctrlProp22.xml><?xml version="1.0" encoding="utf-8"?>
<formControlPr xmlns="http://schemas.microsoft.com/office/spreadsheetml/2009/9/main" objectType="CheckBox" fmlaLink="$D$26"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firstButton="1" fmlaLink="$D$33"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D$13"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D$11" lockText="1" noThreeD="1"/>
</file>

<file path=xl/ctrlProps/ctrlProp30.xml><?xml version="1.0" encoding="utf-8"?>
<formControlPr xmlns="http://schemas.microsoft.com/office/spreadsheetml/2009/9/main" objectType="Radio" firstButton="1" fmlaLink="$D$8"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firstButton="1" fmlaLink="$D$10"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fmlaLink="$D$11"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fmlaLink="$D$12"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firstButton="1" fmlaLink="$D$8"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CheckBox" fmlaLink="$D$10" lockText="1" noThreeD="1"/>
</file>

<file path=xl/ctrlProps/ctrlProp46.xml><?xml version="1.0" encoding="utf-8"?>
<formControlPr xmlns="http://schemas.microsoft.com/office/spreadsheetml/2009/9/main" objectType="CheckBox" fmlaLink="$D$11" lockText="1" noThreeD="1"/>
</file>

<file path=xl/ctrlProps/ctrlProp47.xml><?xml version="1.0" encoding="utf-8"?>
<formControlPr xmlns="http://schemas.microsoft.com/office/spreadsheetml/2009/9/main" objectType="CheckBox" fmlaLink="$D$12" lockText="1" noThreeD="1"/>
</file>

<file path=xl/ctrlProps/ctrlProp48.xml><?xml version="1.0" encoding="utf-8"?>
<formControlPr xmlns="http://schemas.microsoft.com/office/spreadsheetml/2009/9/main" objectType="CheckBox" fmlaLink="$D$13"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fmlaLink="$D$14" lockText="1" noThreeD="1"/>
</file>

<file path=xl/ctrlProps/ctrlProp50.xml><?xml version="1.0" encoding="utf-8"?>
<formControlPr xmlns="http://schemas.microsoft.com/office/spreadsheetml/2009/9/main" objectType="Radio" firstButton="1" fmlaLink="$D$14"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firstButton="1" fmlaLink="$D$8"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CheckBox" fmlaLink="$D$9" lockText="1" noThreeD="1"/>
</file>

<file path=xl/ctrlProps/ctrlProp56.xml><?xml version="1.0" encoding="utf-8"?>
<formControlPr xmlns="http://schemas.microsoft.com/office/spreadsheetml/2009/9/main" objectType="CheckBox" fmlaLink="$D$10" lockText="1" noThreeD="1"/>
</file>

<file path=xl/ctrlProps/ctrlProp57.xml><?xml version="1.0" encoding="utf-8"?>
<formControlPr xmlns="http://schemas.microsoft.com/office/spreadsheetml/2009/9/main" objectType="CheckBox" fmlaLink="$D$11" lockText="1" noThreeD="1"/>
</file>

<file path=xl/ctrlProps/ctrlProp58.xml><?xml version="1.0" encoding="utf-8"?>
<formControlPr xmlns="http://schemas.microsoft.com/office/spreadsheetml/2009/9/main" objectType="CheckBox" fmlaLink="$D$12" lockText="1" noThreeD="1"/>
</file>

<file path=xl/ctrlProps/ctrlProp59.xml><?xml version="1.0" encoding="utf-8"?>
<formControlPr xmlns="http://schemas.microsoft.com/office/spreadsheetml/2009/9/main" objectType="CheckBox" fmlaLink="$D$13" lockText="1" noThreeD="1"/>
</file>

<file path=xl/ctrlProps/ctrlProp6.xml><?xml version="1.0" encoding="utf-8"?>
<formControlPr xmlns="http://schemas.microsoft.com/office/spreadsheetml/2009/9/main" objectType="CheckBox" fmlaLink="$D$19" lockText="1" noThreeD="1"/>
</file>

<file path=xl/ctrlProps/ctrlProp60.xml><?xml version="1.0" encoding="utf-8"?>
<formControlPr xmlns="http://schemas.microsoft.com/office/spreadsheetml/2009/9/main" objectType="CheckBox" fmlaLink="$D$14"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firstButton="1" fmlaLink="$D$15"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CheckBox" fmlaLink="$D$9" lockText="1" noThreeD="1"/>
</file>

<file path=xl/ctrlProps/ctrlProp68.xml><?xml version="1.0" encoding="utf-8"?>
<formControlPr xmlns="http://schemas.microsoft.com/office/spreadsheetml/2009/9/main" objectType="CheckBox" fmlaLink="$D$10" lockText="1" noThreeD="1"/>
</file>

<file path=xl/ctrlProps/ctrlProp69.xml><?xml version="1.0" encoding="utf-8"?>
<formControlPr xmlns="http://schemas.microsoft.com/office/spreadsheetml/2009/9/main" objectType="CheckBox" checked="Checked" fmlaLink="$D$11" lockText="1" noThreeD="1"/>
</file>

<file path=xl/ctrlProps/ctrlProp7.xml><?xml version="1.0" encoding="utf-8"?>
<formControlPr xmlns="http://schemas.microsoft.com/office/spreadsheetml/2009/9/main" objectType="CheckBox" fmlaLink="$D$16" lockText="1" noThreeD="1"/>
</file>

<file path=xl/ctrlProps/ctrlProp70.xml><?xml version="1.0" encoding="utf-8"?>
<formControlPr xmlns="http://schemas.microsoft.com/office/spreadsheetml/2009/9/main" objectType="CheckBox" fmlaLink="$D$12" lockText="1" noThreeD="1"/>
</file>

<file path=xl/ctrlProps/ctrlProp71.xml><?xml version="1.0" encoding="utf-8"?>
<formControlPr xmlns="http://schemas.microsoft.com/office/spreadsheetml/2009/9/main" objectType="CheckBox" fmlaLink="$D$13" lockText="1" noThreeD="1"/>
</file>

<file path=xl/ctrlProps/ctrlProp72.xml><?xml version="1.0" encoding="utf-8"?>
<formControlPr xmlns="http://schemas.microsoft.com/office/spreadsheetml/2009/9/main" objectType="CheckBox" fmlaLink="$D$14" lockText="1" noThreeD="1"/>
</file>

<file path=xl/ctrlProps/ctrlProp73.xml><?xml version="1.0" encoding="utf-8"?>
<formControlPr xmlns="http://schemas.microsoft.com/office/spreadsheetml/2009/9/main" objectType="CheckBox" fmlaLink="$D$15" lockText="1" noThreeD="1"/>
</file>

<file path=xl/ctrlProps/ctrlProp74.xml><?xml version="1.0" encoding="utf-8"?>
<formControlPr xmlns="http://schemas.microsoft.com/office/spreadsheetml/2009/9/main" objectType="CheckBox" fmlaLink="$D$8"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D$8"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fmlaLink="$D$17"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firstButton="1" fmlaLink="$D$21"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firstButton="1" fmlaLink="$D$22"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firstButton="1" fmlaLink="$D$23" lockText="1" noThreeD="1"/>
</file>

<file path=xl/ctrlProps/ctrlProp9.xml><?xml version="1.0" encoding="utf-8"?>
<formControlPr xmlns="http://schemas.microsoft.com/office/spreadsheetml/2009/9/main" objectType="CheckBox" fmlaLink="$D$18"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CheckBox" fmlaLink="$D$24" lockText="1" noThreeD="1"/>
</file>

<file path=xl/ctrlProps/ctrlProp92.xml><?xml version="1.0" encoding="utf-8"?>
<formControlPr xmlns="http://schemas.microsoft.com/office/spreadsheetml/2009/9/main" objectType="CheckBox" fmlaLink="$D$26" lockText="1" noThreeD="1"/>
</file>

<file path=xl/ctrlProps/ctrlProp93.xml><?xml version="1.0" encoding="utf-8"?>
<formControlPr xmlns="http://schemas.microsoft.com/office/spreadsheetml/2009/9/main" objectType="CheckBox" fmlaLink="$D$25" lockText="1" noThreeD="1"/>
</file>

<file path=xl/ctrlProps/ctrlProp94.xml><?xml version="1.0" encoding="utf-8"?>
<formControlPr xmlns="http://schemas.microsoft.com/office/spreadsheetml/2009/9/main" objectType="CheckBox" fmlaLink="$D$27" lockText="1"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Radio" firstButton="1" fmlaLink="$D$28"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3" Type="http://schemas.openxmlformats.org/officeDocument/2006/relationships/hyperlink" Target="#'1- Brewery Information'!A1"/><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4e - Retirement Plans'!A1"/><Relationship Id="rId2" Type="http://schemas.openxmlformats.org/officeDocument/2006/relationships/hyperlink" Target="#'4g - Addtl People Strategies'!A1"/><Relationship Id="rId1" Type="http://schemas.openxmlformats.org/officeDocument/2006/relationships/image" Target="../media/image6.png"/><Relationship Id="rId4" Type="http://schemas.openxmlformats.org/officeDocument/2006/relationships/image" Target="../media/image7.png"/></Relationships>
</file>

<file path=xl/drawings/_rels/drawing11.xml.rels><?xml version="1.0" encoding="UTF-8" standalone="yes"?>
<Relationships xmlns="http://schemas.openxmlformats.org/package/2006/relationships"><Relationship Id="rId3" Type="http://schemas.openxmlformats.org/officeDocument/2006/relationships/hyperlink" Target="#'4f - Other Benefits'!A1"/><Relationship Id="rId2" Type="http://schemas.openxmlformats.org/officeDocument/2006/relationships/hyperlink" Target="#'Submission and Feedback'!A1"/><Relationship Id="rId1" Type="http://schemas.openxmlformats.org/officeDocument/2006/relationships/image" Target="../media/image6.png"/><Relationship Id="rId4" Type="http://schemas.openxmlformats.org/officeDocument/2006/relationships/image" Target="../media/image7.png"/></Relationships>
</file>

<file path=xl/drawings/_rels/drawing12.xml.rels><?xml version="1.0" encoding="UTF-8" standalone="yes"?>
<Relationships xmlns="http://schemas.openxmlformats.org/package/2006/relationships"><Relationship Id="rId3" Type="http://schemas.openxmlformats.org/officeDocument/2006/relationships/hyperlink" Target="#'4g - Addtl People Strategies'!A1"/><Relationship Id="rId2" Type="http://schemas.openxmlformats.org/officeDocument/2006/relationships/image" Target="../media/image7.png"/><Relationship Id="rId1" Type="http://schemas.openxmlformats.org/officeDocument/2006/relationships/image" Target="../media/image1.png"/><Relationship Id="rId5" Type="http://schemas.openxmlformats.org/officeDocument/2006/relationships/image" Target="../media/image8.png"/><Relationship Id="rId4" Type="http://schemas.openxmlformats.org/officeDocument/2006/relationships/hyperlink" Target="mailto:jack@futuresense.com?subject=2017%20CCBI%20Compensation%20Survey%20(%22Brewery%20Name%22%20+%20%22County%22)"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2 Non-Sales Jobs - Compensation'!A1"/><Relationship Id="rId2" Type="http://schemas.openxmlformats.org/officeDocument/2006/relationships/image" Target="../media/image3.png"/><Relationship Id="rId1" Type="http://schemas.openxmlformats.org/officeDocument/2006/relationships/image" Target="../media/image1.png"/><Relationship Id="rId4" Type="http://schemas.openxmlformats.org/officeDocument/2006/relationships/hyperlink" Target="#'0 - Instructions'!A1"/></Relationships>
</file>

<file path=xl/drawings/_rels/drawing3.xml.rels><?xml version="1.0" encoding="UTF-8" standalone="yes"?>
<Relationships xmlns="http://schemas.openxmlformats.org/package/2006/relationships"><Relationship Id="rId3" Type="http://schemas.openxmlformats.org/officeDocument/2006/relationships/hyperlink" Target="#'3 - Sales Jobs - Compensation'!A1"/><Relationship Id="rId2" Type="http://schemas.openxmlformats.org/officeDocument/2006/relationships/image" Target="../media/image4.png"/><Relationship Id="rId1" Type="http://schemas.openxmlformats.org/officeDocument/2006/relationships/image" Target="../media/image1.png"/><Relationship Id="rId4" Type="http://schemas.openxmlformats.org/officeDocument/2006/relationships/hyperlink" Target="#'1- Brewery Information'!A1"/></Relationships>
</file>

<file path=xl/drawings/_rels/drawing4.xml.rels><?xml version="1.0" encoding="UTF-8" standalone="yes"?>
<Relationships xmlns="http://schemas.openxmlformats.org/package/2006/relationships"><Relationship Id="rId3" Type="http://schemas.openxmlformats.org/officeDocument/2006/relationships/hyperlink" Target="#'4a -  Production and Operations'!A1"/><Relationship Id="rId2" Type="http://schemas.openxmlformats.org/officeDocument/2006/relationships/image" Target="../media/image4.png"/><Relationship Id="rId1" Type="http://schemas.openxmlformats.org/officeDocument/2006/relationships/image" Target="../media/image1.png"/><Relationship Id="rId4" Type="http://schemas.openxmlformats.org/officeDocument/2006/relationships/hyperlink" Target="#'2 Non-Sales Jobs - Compensation'!A1"/></Relationships>
</file>

<file path=xl/drawings/_rels/drawing5.xml.rels><?xml version="1.0" encoding="UTF-8" standalone="yes"?>
<Relationships xmlns="http://schemas.openxmlformats.org/package/2006/relationships"><Relationship Id="rId3" Type="http://schemas.openxmlformats.org/officeDocument/2006/relationships/hyperlink" Target="#'3 - Sales Jobs - Compensation'!A1"/><Relationship Id="rId2" Type="http://schemas.openxmlformats.org/officeDocument/2006/relationships/image" Target="../media/image5.png"/><Relationship Id="rId1" Type="http://schemas.openxmlformats.org/officeDocument/2006/relationships/image" Target="../media/image1.png"/><Relationship Id="rId4" Type="http://schemas.openxmlformats.org/officeDocument/2006/relationships/hyperlink" Target="#'4b - Addtl Sales Information'!A1"/></Relationships>
</file>

<file path=xl/drawings/_rels/drawing6.xml.rels><?xml version="1.0" encoding="UTF-8" standalone="yes"?>
<Relationships xmlns="http://schemas.openxmlformats.org/package/2006/relationships"><Relationship Id="rId3" Type="http://schemas.openxmlformats.org/officeDocument/2006/relationships/hyperlink" Target="#'4a -  Production and Operations'!A1"/><Relationship Id="rId2" Type="http://schemas.openxmlformats.org/officeDocument/2006/relationships/image" Target="../media/image6.png"/><Relationship Id="rId1" Type="http://schemas.openxmlformats.org/officeDocument/2006/relationships/hyperlink" Target="#'4c - Paid Time Off'!A1"/><Relationship Id="rId4" Type="http://schemas.openxmlformats.org/officeDocument/2006/relationships/image" Target="../media/image7.png"/></Relationships>
</file>

<file path=xl/drawings/_rels/drawing7.xml.rels><?xml version="1.0" encoding="UTF-8" standalone="yes"?>
<Relationships xmlns="http://schemas.openxmlformats.org/package/2006/relationships"><Relationship Id="rId3" Type="http://schemas.openxmlformats.org/officeDocument/2006/relationships/hyperlink" Target="#'4b - Addtl Sales Information'!A1"/><Relationship Id="rId2" Type="http://schemas.openxmlformats.org/officeDocument/2006/relationships/image" Target="../media/image6.png"/><Relationship Id="rId1" Type="http://schemas.openxmlformats.org/officeDocument/2006/relationships/hyperlink" Target="#'4d - Health Benefits'!A1"/><Relationship Id="rId4" Type="http://schemas.openxmlformats.org/officeDocument/2006/relationships/image" Target="../media/image7.png"/></Relationships>
</file>

<file path=xl/drawings/_rels/drawing8.xml.rels><?xml version="1.0" encoding="UTF-8" standalone="yes"?>
<Relationships xmlns="http://schemas.openxmlformats.org/package/2006/relationships"><Relationship Id="rId3" Type="http://schemas.openxmlformats.org/officeDocument/2006/relationships/hyperlink" Target="#'4c - Paid Time Off'!A1"/><Relationship Id="rId2" Type="http://schemas.openxmlformats.org/officeDocument/2006/relationships/image" Target="../media/image6.png"/><Relationship Id="rId1" Type="http://schemas.openxmlformats.org/officeDocument/2006/relationships/hyperlink" Target="#'4e - Retirement Plans'!A1"/><Relationship Id="rId4" Type="http://schemas.openxmlformats.org/officeDocument/2006/relationships/image" Target="../media/image7.png"/></Relationships>
</file>

<file path=xl/drawings/_rels/drawing9.xml.rels><?xml version="1.0" encoding="UTF-8" standalone="yes"?>
<Relationships xmlns="http://schemas.openxmlformats.org/package/2006/relationships"><Relationship Id="rId3" Type="http://schemas.openxmlformats.org/officeDocument/2006/relationships/hyperlink" Target="#'4d - Health Benefits'!A1"/><Relationship Id="rId2" Type="http://schemas.openxmlformats.org/officeDocument/2006/relationships/image" Target="../media/image6.png"/><Relationship Id="rId1" Type="http://schemas.openxmlformats.org/officeDocument/2006/relationships/hyperlink" Target="#'4f - Other Benefits'!A1"/><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1</xdr:col>
      <xdr:colOff>276225</xdr:colOff>
      <xdr:row>0</xdr:row>
      <xdr:rowOff>323850</xdr:rowOff>
    </xdr:from>
    <xdr:to>
      <xdr:col>6</xdr:col>
      <xdr:colOff>85725</xdr:colOff>
      <xdr:row>1</xdr:row>
      <xdr:rowOff>466725</xdr:rowOff>
    </xdr:to>
    <xdr:pic>
      <xdr:nvPicPr>
        <xdr:cNvPr id="3" name="image00.pn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xfrm>
          <a:off x="990600" y="323850"/>
          <a:ext cx="2857500" cy="762000"/>
        </a:xfrm>
        <a:prstGeom prst="rect">
          <a:avLst/>
        </a:prstGeom>
        <a:noFill/>
      </xdr:spPr>
    </xdr:pic>
    <xdr:clientData fLocksWithSheet="0"/>
  </xdr:twoCellAnchor>
  <xdr:twoCellAnchor editAs="oneCell">
    <xdr:from>
      <xdr:col>8</xdr:col>
      <xdr:colOff>523875</xdr:colOff>
      <xdr:row>0</xdr:row>
      <xdr:rowOff>0</xdr:rowOff>
    </xdr:from>
    <xdr:to>
      <xdr:col>11</xdr:col>
      <xdr:colOff>1118326</xdr:colOff>
      <xdr:row>2</xdr:row>
      <xdr:rowOff>228600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05450" y="0"/>
          <a:ext cx="2423251" cy="1466850"/>
        </a:xfrm>
        <a:prstGeom prst="rect">
          <a:avLst/>
        </a:prstGeom>
      </xdr:spPr>
    </xdr:pic>
    <xdr:clientData/>
  </xdr:twoCellAnchor>
  <xdr:twoCellAnchor>
    <xdr:from>
      <xdr:col>5</xdr:col>
      <xdr:colOff>330200</xdr:colOff>
      <xdr:row>36</xdr:row>
      <xdr:rowOff>101600</xdr:rowOff>
    </xdr:from>
    <xdr:to>
      <xdr:col>9</xdr:col>
      <xdr:colOff>246062</xdr:colOff>
      <xdr:row>39</xdr:row>
      <xdr:rowOff>130176</xdr:rowOff>
    </xdr:to>
    <xdr:sp macro="" textlink="">
      <xdr:nvSpPr>
        <xdr:cNvPr id="4" name="Rounded Rectangle 9">
          <a:hlinkClick xmlns:r="http://schemas.openxmlformats.org/officeDocument/2006/relationships" r:id="rId3"/>
          <a:extLst>
            <a:ext uri="{FF2B5EF4-FFF2-40B4-BE49-F238E27FC236}">
              <a16:creationId xmlns:a16="http://schemas.microsoft.com/office/drawing/2014/main" id="{00000000-0008-0000-0000-000004000000}"/>
            </a:ext>
          </a:extLst>
        </xdr:cNvPr>
        <xdr:cNvSpPr/>
      </xdr:nvSpPr>
      <xdr:spPr>
        <a:xfrm>
          <a:off x="3482975" y="10417175"/>
          <a:ext cx="2354262" cy="600076"/>
        </a:xfrm>
        <a:prstGeom prst="roundRect">
          <a:avLst/>
        </a:prstGeom>
        <a:solidFill>
          <a:schemeClr val="accent6"/>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600">
              <a:solidFill>
                <a:schemeClr val="bg1"/>
              </a:solidFill>
            </a:rPr>
            <a:t>Next</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704850</xdr:colOff>
      <xdr:row>1</xdr:row>
      <xdr:rowOff>139700</xdr:rowOff>
    </xdr:from>
    <xdr:to>
      <xdr:col>9</xdr:col>
      <xdr:colOff>3752850</xdr:colOff>
      <xdr:row>4</xdr:row>
      <xdr:rowOff>13440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9239250" y="368300"/>
          <a:ext cx="3048000" cy="71194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104775</xdr:colOff>
          <xdr:row>9</xdr:row>
          <xdr:rowOff>38100</xdr:rowOff>
        </xdr:from>
        <xdr:to>
          <xdr:col>8</xdr:col>
          <xdr:colOff>4229100</xdr:colOff>
          <xdr:row>9</xdr:row>
          <xdr:rowOff>304800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900-000001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Company car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9</xdr:row>
          <xdr:rowOff>371475</xdr:rowOff>
        </xdr:from>
        <xdr:to>
          <xdr:col>8</xdr:col>
          <xdr:colOff>7439025</xdr:colOff>
          <xdr:row>10</xdr:row>
          <xdr:rowOff>342900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900-000002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Other/alternative health benefits &amp; incentives (acupuncture, rewards for healthy diet,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11</xdr:row>
          <xdr:rowOff>0</xdr:rowOff>
        </xdr:from>
        <xdr:to>
          <xdr:col>8</xdr:col>
          <xdr:colOff>6238875</xdr:colOff>
          <xdr:row>11</xdr:row>
          <xdr:rowOff>295275</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900-000003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Merchandise card (for your brewery or other companies)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12</xdr:row>
          <xdr:rowOff>0</xdr:rowOff>
        </xdr:from>
        <xdr:to>
          <xdr:col>8</xdr:col>
          <xdr:colOff>4181475</xdr:colOff>
          <xdr:row>12</xdr:row>
          <xdr:rowOff>266700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900-000004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Discounted beer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13</xdr:row>
          <xdr:rowOff>0</xdr:rowOff>
        </xdr:from>
        <xdr:to>
          <xdr:col>8</xdr:col>
          <xdr:colOff>4181475</xdr:colOff>
          <xdr:row>13</xdr:row>
          <xdr:rowOff>266700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900-000005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Education reimbursement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13</xdr:row>
          <xdr:rowOff>314325</xdr:rowOff>
        </xdr:from>
        <xdr:to>
          <xdr:col>8</xdr:col>
          <xdr:colOff>4181475</xdr:colOff>
          <xdr:row>14</xdr:row>
          <xdr:rowOff>238125</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900-000006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14</xdr:row>
          <xdr:rowOff>295275</xdr:rowOff>
        </xdr:from>
        <xdr:to>
          <xdr:col>8</xdr:col>
          <xdr:colOff>4181475</xdr:colOff>
          <xdr:row>16</xdr:row>
          <xdr:rowOff>9525</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900-000007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No benefits offered</a:t>
              </a:r>
            </a:p>
          </xdr:txBody>
        </xdr:sp>
        <xdr:clientData/>
      </xdr:twoCellAnchor>
    </mc:Choice>
    <mc:Fallback/>
  </mc:AlternateContent>
  <xdr:twoCellAnchor>
    <xdr:from>
      <xdr:col>8</xdr:col>
      <xdr:colOff>6007100</xdr:colOff>
      <xdr:row>17</xdr:row>
      <xdr:rowOff>101600</xdr:rowOff>
    </xdr:from>
    <xdr:to>
      <xdr:col>9</xdr:col>
      <xdr:colOff>215900</xdr:colOff>
      <xdr:row>19</xdr:row>
      <xdr:rowOff>76200</xdr:rowOff>
    </xdr:to>
    <xdr:sp macro="" textlink="">
      <xdr:nvSpPr>
        <xdr:cNvPr id="10" name="Rounded Rectangle 12">
          <a:hlinkClick xmlns:r="http://schemas.openxmlformats.org/officeDocument/2006/relationships" r:id="rId2"/>
          <a:extLst>
            <a:ext uri="{FF2B5EF4-FFF2-40B4-BE49-F238E27FC236}">
              <a16:creationId xmlns:a16="http://schemas.microsoft.com/office/drawing/2014/main" id="{00000000-0008-0000-0900-00000A000000}"/>
            </a:ext>
          </a:extLst>
        </xdr:cNvPr>
        <xdr:cNvSpPr/>
      </xdr:nvSpPr>
      <xdr:spPr>
        <a:xfrm>
          <a:off x="6835775" y="5645150"/>
          <a:ext cx="1790700" cy="393700"/>
        </a:xfrm>
        <a:prstGeom prst="roundRect">
          <a:avLst/>
        </a:prstGeom>
        <a:solidFill>
          <a:schemeClr val="accent6"/>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600">
              <a:solidFill>
                <a:schemeClr val="bg1"/>
              </a:solidFill>
            </a:rPr>
            <a:t>Next</a:t>
          </a:r>
        </a:p>
      </xdr:txBody>
    </xdr:sp>
    <xdr:clientData/>
  </xdr:twoCellAnchor>
  <xdr:twoCellAnchor>
    <xdr:from>
      <xdr:col>8</xdr:col>
      <xdr:colOff>4152900</xdr:colOff>
      <xdr:row>17</xdr:row>
      <xdr:rowOff>101600</xdr:rowOff>
    </xdr:from>
    <xdr:to>
      <xdr:col>8</xdr:col>
      <xdr:colOff>5943600</xdr:colOff>
      <xdr:row>19</xdr:row>
      <xdr:rowOff>76200</xdr:rowOff>
    </xdr:to>
    <xdr:sp macro="" textlink="">
      <xdr:nvSpPr>
        <xdr:cNvPr id="11" name="Rounded Rectangle 13">
          <a:hlinkClick xmlns:r="http://schemas.openxmlformats.org/officeDocument/2006/relationships" r:id="rId3"/>
          <a:extLst>
            <a:ext uri="{FF2B5EF4-FFF2-40B4-BE49-F238E27FC236}">
              <a16:creationId xmlns:a16="http://schemas.microsoft.com/office/drawing/2014/main" id="{00000000-0008-0000-0900-00000B000000}"/>
            </a:ext>
          </a:extLst>
        </xdr:cNvPr>
        <xdr:cNvSpPr/>
      </xdr:nvSpPr>
      <xdr:spPr>
        <a:xfrm>
          <a:off x="4981575" y="5645150"/>
          <a:ext cx="1790700" cy="393700"/>
        </a:xfrm>
        <a:prstGeom prst="roundRect">
          <a:avLst/>
        </a:prstGeom>
        <a:solidFill>
          <a:schemeClr val="accent6"/>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600">
              <a:solidFill>
                <a:schemeClr val="bg1"/>
              </a:solidFill>
            </a:rPr>
            <a:t>Back</a:t>
          </a:r>
        </a:p>
      </xdr:txBody>
    </xdr:sp>
    <xdr:clientData/>
  </xdr:twoCellAnchor>
  <xdr:twoCellAnchor editAs="oneCell">
    <xdr:from>
      <xdr:col>9</xdr:col>
      <xdr:colOff>3876675</xdr:colOff>
      <xdr:row>0</xdr:row>
      <xdr:rowOff>38100</xdr:rowOff>
    </xdr:from>
    <xdr:to>
      <xdr:col>11</xdr:col>
      <xdr:colOff>419100</xdr:colOff>
      <xdr:row>4</xdr:row>
      <xdr:rowOff>271973</xdr:rowOff>
    </xdr:to>
    <xdr:pic>
      <xdr:nvPicPr>
        <xdr:cNvPr id="12" name="Picture 11">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411075" y="38100"/>
          <a:ext cx="2286000" cy="130067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104775</xdr:colOff>
          <xdr:row>8</xdr:row>
          <xdr:rowOff>38100</xdr:rowOff>
        </xdr:from>
        <xdr:to>
          <xdr:col>8</xdr:col>
          <xdr:colOff>4229100</xdr:colOff>
          <xdr:row>8</xdr:row>
          <xdr:rowOff>304800</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900-000009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Free beer</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5</xdr:row>
          <xdr:rowOff>581025</xdr:rowOff>
        </xdr:from>
        <xdr:to>
          <xdr:col>10</xdr:col>
          <xdr:colOff>0</xdr:colOff>
          <xdr:row>15</xdr:row>
          <xdr:rowOff>142875</xdr:rowOff>
        </xdr:to>
        <xdr:sp macro="" textlink="">
          <xdr:nvSpPr>
            <xdr:cNvPr id="25601" name="Group Box 1" hidden="1">
              <a:extLst>
                <a:ext uri="{63B3BB69-23CF-44E3-9099-C40C66FF867C}">
                  <a14:compatExt spid="_x0000_s25601"/>
                </a:ext>
                <a:ext uri="{FF2B5EF4-FFF2-40B4-BE49-F238E27FC236}">
                  <a16:creationId xmlns:a16="http://schemas.microsoft.com/office/drawing/2014/main" id="{00000000-0008-0000-0A00-000001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7</xdr:row>
          <xdr:rowOff>190500</xdr:rowOff>
        </xdr:from>
        <xdr:to>
          <xdr:col>8</xdr:col>
          <xdr:colOff>4419600</xdr:colOff>
          <xdr:row>9</xdr:row>
          <xdr:rowOff>47625</xdr:rowOff>
        </xdr:to>
        <xdr:sp macro="" textlink="">
          <xdr:nvSpPr>
            <xdr:cNvPr id="25602" name="Option Button 2" hidden="1">
              <a:extLst>
                <a:ext uri="{63B3BB69-23CF-44E3-9099-C40C66FF867C}">
                  <a14:compatExt spid="_x0000_s25602"/>
                </a:ext>
                <a:ext uri="{FF2B5EF4-FFF2-40B4-BE49-F238E27FC236}">
                  <a16:creationId xmlns:a16="http://schemas.microsoft.com/office/drawing/2014/main" id="{00000000-0008-0000-0A00-000002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1 week</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9</xdr:row>
          <xdr:rowOff>9525</xdr:rowOff>
        </xdr:from>
        <xdr:to>
          <xdr:col>8</xdr:col>
          <xdr:colOff>4676775</xdr:colOff>
          <xdr:row>10</xdr:row>
          <xdr:rowOff>76200</xdr:rowOff>
        </xdr:to>
        <xdr:sp macro="" textlink="">
          <xdr:nvSpPr>
            <xdr:cNvPr id="25603" name="Option Button 3" hidden="1">
              <a:extLst>
                <a:ext uri="{63B3BB69-23CF-44E3-9099-C40C66FF867C}">
                  <a14:compatExt spid="_x0000_s25603"/>
                </a:ext>
                <a:ext uri="{FF2B5EF4-FFF2-40B4-BE49-F238E27FC236}">
                  <a16:creationId xmlns:a16="http://schemas.microsoft.com/office/drawing/2014/main" id="{00000000-0008-0000-0A00-000003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2 weeks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11</xdr:row>
          <xdr:rowOff>76200</xdr:rowOff>
        </xdr:from>
        <xdr:to>
          <xdr:col>8</xdr:col>
          <xdr:colOff>5076825</xdr:colOff>
          <xdr:row>12</xdr:row>
          <xdr:rowOff>142875</xdr:rowOff>
        </xdr:to>
        <xdr:sp macro="" textlink="">
          <xdr:nvSpPr>
            <xdr:cNvPr id="25604" name="Option Button 4" hidden="1">
              <a:extLst>
                <a:ext uri="{63B3BB69-23CF-44E3-9099-C40C66FF867C}">
                  <a14:compatExt spid="_x0000_s25604"/>
                </a:ext>
                <a:ext uri="{FF2B5EF4-FFF2-40B4-BE49-F238E27FC236}">
                  <a16:creationId xmlns:a16="http://schemas.microsoft.com/office/drawing/2014/main" id="{00000000-0008-0000-0A00-000004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1 - 2 months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13</xdr:row>
          <xdr:rowOff>152400</xdr:rowOff>
        </xdr:from>
        <xdr:to>
          <xdr:col>8</xdr:col>
          <xdr:colOff>4143375</xdr:colOff>
          <xdr:row>15</xdr:row>
          <xdr:rowOff>38100</xdr:rowOff>
        </xdr:to>
        <xdr:sp macro="" textlink="">
          <xdr:nvSpPr>
            <xdr:cNvPr id="25605" name="Option Button 5" hidden="1">
              <a:extLst>
                <a:ext uri="{63B3BB69-23CF-44E3-9099-C40C66FF867C}">
                  <a14:compatExt spid="_x0000_s25605"/>
                </a:ext>
                <a:ext uri="{FF2B5EF4-FFF2-40B4-BE49-F238E27FC236}">
                  <a16:creationId xmlns:a16="http://schemas.microsoft.com/office/drawing/2014/main" id="{00000000-0008-0000-0A00-000005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Other, please specify...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12</xdr:row>
          <xdr:rowOff>123825</xdr:rowOff>
        </xdr:from>
        <xdr:to>
          <xdr:col>8</xdr:col>
          <xdr:colOff>5229225</xdr:colOff>
          <xdr:row>13</xdr:row>
          <xdr:rowOff>190500</xdr:rowOff>
        </xdr:to>
        <xdr:sp macro="" textlink="">
          <xdr:nvSpPr>
            <xdr:cNvPr id="25606" name="Option Button 6" hidden="1">
              <a:extLst>
                <a:ext uri="{63B3BB69-23CF-44E3-9099-C40C66FF867C}">
                  <a14:compatExt spid="_x0000_s25606"/>
                </a:ext>
                <a:ext uri="{FF2B5EF4-FFF2-40B4-BE49-F238E27FC236}">
                  <a16:creationId xmlns:a16="http://schemas.microsoft.com/office/drawing/2014/main" id="{00000000-0008-0000-0A00-000006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Greater than 2 months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10</xdr:row>
          <xdr:rowOff>38100</xdr:rowOff>
        </xdr:from>
        <xdr:to>
          <xdr:col>8</xdr:col>
          <xdr:colOff>3467100</xdr:colOff>
          <xdr:row>11</xdr:row>
          <xdr:rowOff>104775</xdr:rowOff>
        </xdr:to>
        <xdr:sp macro="" textlink="">
          <xdr:nvSpPr>
            <xdr:cNvPr id="25607" name="Option Button 7" hidden="1">
              <a:extLst>
                <a:ext uri="{63B3BB69-23CF-44E3-9099-C40C66FF867C}">
                  <a14:compatExt spid="_x0000_s25607"/>
                </a:ext>
                <a:ext uri="{FF2B5EF4-FFF2-40B4-BE49-F238E27FC236}">
                  <a16:creationId xmlns:a16="http://schemas.microsoft.com/office/drawing/2014/main" id="{00000000-0008-0000-0A00-000007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3 weeks - 1 month</a:t>
              </a:r>
            </a:p>
          </xdr:txBody>
        </xdr:sp>
        <xdr:clientData fLocksWithSheet="0"/>
      </xdr:twoCellAnchor>
    </mc:Choice>
    <mc:Fallback/>
  </mc:AlternateContent>
  <xdr:twoCellAnchor editAs="oneCell">
    <xdr:from>
      <xdr:col>9</xdr:col>
      <xdr:colOff>746125</xdr:colOff>
      <xdr:row>1</xdr:row>
      <xdr:rowOff>25400</xdr:rowOff>
    </xdr:from>
    <xdr:to>
      <xdr:col>9</xdr:col>
      <xdr:colOff>3790950</xdr:colOff>
      <xdr:row>3</xdr:row>
      <xdr:rowOff>203940</xdr:rowOff>
    </xdr:to>
    <xdr:pic>
      <xdr:nvPicPr>
        <xdr:cNvPr id="9" name="Picture 8">
          <a:extLst>
            <a:ext uri="{FF2B5EF4-FFF2-40B4-BE49-F238E27FC236}">
              <a16:creationId xmlns:a16="http://schemas.microsoft.com/office/drawing/2014/main" id="{00000000-0008-0000-0A00-000009000000}"/>
            </a:ext>
          </a:extLst>
        </xdr:cNvPr>
        <xdr:cNvPicPr>
          <a:picLocks noChangeAspect="1"/>
        </xdr:cNvPicPr>
      </xdr:nvPicPr>
      <xdr:blipFill>
        <a:blip xmlns:r="http://schemas.openxmlformats.org/officeDocument/2006/relationships" r:embed="rId1"/>
        <a:stretch>
          <a:fillRect/>
        </a:stretch>
      </xdr:blipFill>
      <xdr:spPr>
        <a:xfrm>
          <a:off x="7375525" y="254000"/>
          <a:ext cx="3044825" cy="71194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0</xdr:colOff>
          <xdr:row>38</xdr:row>
          <xdr:rowOff>0</xdr:rowOff>
        </xdr:from>
        <xdr:to>
          <xdr:col>10</xdr:col>
          <xdr:colOff>0</xdr:colOff>
          <xdr:row>45</xdr:row>
          <xdr:rowOff>66675</xdr:rowOff>
        </xdr:to>
        <xdr:sp macro="" textlink="">
          <xdr:nvSpPr>
            <xdr:cNvPr id="25608" name="Group Box 8" hidden="1">
              <a:extLst>
                <a:ext uri="{63B3BB69-23CF-44E3-9099-C40C66FF867C}">
                  <a14:compatExt spid="_x0000_s25608"/>
                </a:ext>
                <a:ext uri="{FF2B5EF4-FFF2-40B4-BE49-F238E27FC236}">
                  <a16:creationId xmlns:a16="http://schemas.microsoft.com/office/drawing/2014/main" id="{00000000-0008-0000-0A00-000008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41</xdr:row>
          <xdr:rowOff>47625</xdr:rowOff>
        </xdr:from>
        <xdr:to>
          <xdr:col>8</xdr:col>
          <xdr:colOff>2295525</xdr:colOff>
          <xdr:row>42</xdr:row>
          <xdr:rowOff>114300</xdr:rowOff>
        </xdr:to>
        <xdr:sp macro="" textlink="">
          <xdr:nvSpPr>
            <xdr:cNvPr id="25609" name="Option Button 9" hidden="1">
              <a:extLst>
                <a:ext uri="{63B3BB69-23CF-44E3-9099-C40C66FF867C}">
                  <a14:compatExt spid="_x0000_s25609"/>
                </a:ext>
                <a:ext uri="{FF2B5EF4-FFF2-40B4-BE49-F238E27FC236}">
                  <a16:creationId xmlns:a16="http://schemas.microsoft.com/office/drawing/2014/main" id="{00000000-0008-0000-0A00-000009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42</xdr:row>
          <xdr:rowOff>114300</xdr:rowOff>
        </xdr:from>
        <xdr:to>
          <xdr:col>8</xdr:col>
          <xdr:colOff>3267075</xdr:colOff>
          <xdr:row>43</xdr:row>
          <xdr:rowOff>180975</xdr:rowOff>
        </xdr:to>
        <xdr:sp macro="" textlink="">
          <xdr:nvSpPr>
            <xdr:cNvPr id="25610" name="Option Button 10" hidden="1">
              <a:extLst>
                <a:ext uri="{63B3BB69-23CF-44E3-9099-C40C66FF867C}">
                  <a14:compatExt spid="_x0000_s25610"/>
                </a:ext>
                <a:ext uri="{FF2B5EF4-FFF2-40B4-BE49-F238E27FC236}">
                  <a16:creationId xmlns:a16="http://schemas.microsoft.com/office/drawing/2014/main" id="{00000000-0008-0000-0A00-00000A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45</xdr:row>
          <xdr:rowOff>66675</xdr:rowOff>
        </xdr:from>
        <xdr:to>
          <xdr:col>10</xdr:col>
          <xdr:colOff>0</xdr:colOff>
          <xdr:row>50</xdr:row>
          <xdr:rowOff>28575</xdr:rowOff>
        </xdr:to>
        <xdr:sp macro="" textlink="">
          <xdr:nvSpPr>
            <xdr:cNvPr id="25611" name="Group Box 11" hidden="1">
              <a:extLst>
                <a:ext uri="{63B3BB69-23CF-44E3-9099-C40C66FF867C}">
                  <a14:compatExt spid="_x0000_s25611"/>
                </a:ext>
                <a:ext uri="{FF2B5EF4-FFF2-40B4-BE49-F238E27FC236}">
                  <a16:creationId xmlns:a16="http://schemas.microsoft.com/office/drawing/2014/main" id="{00000000-0008-0000-0A00-00000B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47</xdr:row>
          <xdr:rowOff>0</xdr:rowOff>
        </xdr:from>
        <xdr:to>
          <xdr:col>8</xdr:col>
          <xdr:colOff>1971675</xdr:colOff>
          <xdr:row>48</xdr:row>
          <xdr:rowOff>66675</xdr:rowOff>
        </xdr:to>
        <xdr:sp macro="" textlink="">
          <xdr:nvSpPr>
            <xdr:cNvPr id="25612" name="Option Button 12" hidden="1">
              <a:extLst>
                <a:ext uri="{63B3BB69-23CF-44E3-9099-C40C66FF867C}">
                  <a14:compatExt spid="_x0000_s25612"/>
                </a:ext>
                <a:ext uri="{FF2B5EF4-FFF2-40B4-BE49-F238E27FC236}">
                  <a16:creationId xmlns:a16="http://schemas.microsoft.com/office/drawing/2014/main" id="{00000000-0008-0000-0A00-00000C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48</xdr:row>
          <xdr:rowOff>47625</xdr:rowOff>
        </xdr:from>
        <xdr:to>
          <xdr:col>8</xdr:col>
          <xdr:colOff>1533525</xdr:colOff>
          <xdr:row>49</xdr:row>
          <xdr:rowOff>114300</xdr:rowOff>
        </xdr:to>
        <xdr:sp macro="" textlink="">
          <xdr:nvSpPr>
            <xdr:cNvPr id="25613" name="Option Button 13" hidden="1">
              <a:extLst>
                <a:ext uri="{63B3BB69-23CF-44E3-9099-C40C66FF867C}">
                  <a14:compatExt spid="_x0000_s25613"/>
                </a:ext>
                <a:ext uri="{FF2B5EF4-FFF2-40B4-BE49-F238E27FC236}">
                  <a16:creationId xmlns:a16="http://schemas.microsoft.com/office/drawing/2014/main" id="{00000000-0008-0000-0A00-00000D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50</xdr:row>
          <xdr:rowOff>28575</xdr:rowOff>
        </xdr:from>
        <xdr:to>
          <xdr:col>10</xdr:col>
          <xdr:colOff>0</xdr:colOff>
          <xdr:row>54</xdr:row>
          <xdr:rowOff>133350</xdr:rowOff>
        </xdr:to>
        <xdr:sp macro="" textlink="">
          <xdr:nvSpPr>
            <xdr:cNvPr id="25614" name="Group Box 14" hidden="1">
              <a:extLst>
                <a:ext uri="{63B3BB69-23CF-44E3-9099-C40C66FF867C}">
                  <a14:compatExt spid="_x0000_s25614"/>
                </a:ext>
                <a:ext uri="{FF2B5EF4-FFF2-40B4-BE49-F238E27FC236}">
                  <a16:creationId xmlns:a16="http://schemas.microsoft.com/office/drawing/2014/main" id="{00000000-0008-0000-0A00-00000E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52</xdr:row>
          <xdr:rowOff>9525</xdr:rowOff>
        </xdr:from>
        <xdr:to>
          <xdr:col>8</xdr:col>
          <xdr:colOff>2028825</xdr:colOff>
          <xdr:row>53</xdr:row>
          <xdr:rowOff>76200</xdr:rowOff>
        </xdr:to>
        <xdr:sp macro="" textlink="">
          <xdr:nvSpPr>
            <xdr:cNvPr id="25615" name="Option Button 15" hidden="1">
              <a:extLst>
                <a:ext uri="{63B3BB69-23CF-44E3-9099-C40C66FF867C}">
                  <a14:compatExt spid="_x0000_s25615"/>
                </a:ext>
                <a:ext uri="{FF2B5EF4-FFF2-40B4-BE49-F238E27FC236}">
                  <a16:creationId xmlns:a16="http://schemas.microsoft.com/office/drawing/2014/main" id="{00000000-0008-0000-0A00-00000F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53</xdr:row>
          <xdr:rowOff>66675</xdr:rowOff>
        </xdr:from>
        <xdr:to>
          <xdr:col>8</xdr:col>
          <xdr:colOff>1790700</xdr:colOff>
          <xdr:row>54</xdr:row>
          <xdr:rowOff>123825</xdr:rowOff>
        </xdr:to>
        <xdr:sp macro="" textlink="">
          <xdr:nvSpPr>
            <xdr:cNvPr id="25616" name="Option Button 16" hidden="1">
              <a:extLst>
                <a:ext uri="{63B3BB69-23CF-44E3-9099-C40C66FF867C}">
                  <a14:compatExt spid="_x0000_s25616"/>
                </a:ext>
                <a:ext uri="{FF2B5EF4-FFF2-40B4-BE49-F238E27FC236}">
                  <a16:creationId xmlns:a16="http://schemas.microsoft.com/office/drawing/2014/main" id="{00000000-0008-0000-0A00-000010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57</xdr:row>
          <xdr:rowOff>190500</xdr:rowOff>
        </xdr:from>
        <xdr:to>
          <xdr:col>8</xdr:col>
          <xdr:colOff>4419600</xdr:colOff>
          <xdr:row>59</xdr:row>
          <xdr:rowOff>47625</xdr:rowOff>
        </xdr:to>
        <xdr:sp macro="" textlink="">
          <xdr:nvSpPr>
            <xdr:cNvPr id="25617" name="Check Box 17" hidden="1">
              <a:extLst>
                <a:ext uri="{63B3BB69-23CF-44E3-9099-C40C66FF867C}">
                  <a14:compatExt spid="_x0000_s25617"/>
                </a:ext>
                <a:ext uri="{FF2B5EF4-FFF2-40B4-BE49-F238E27FC236}">
                  <a16:creationId xmlns:a16="http://schemas.microsoft.com/office/drawing/2014/main" id="{00000000-0008-0000-0A00-000011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Succession planning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60</xdr:row>
          <xdr:rowOff>114300</xdr:rowOff>
        </xdr:from>
        <xdr:to>
          <xdr:col>9</xdr:col>
          <xdr:colOff>1219200</xdr:colOff>
          <xdr:row>61</xdr:row>
          <xdr:rowOff>180975</xdr:rowOff>
        </xdr:to>
        <xdr:sp macro="" textlink="">
          <xdr:nvSpPr>
            <xdr:cNvPr id="25618" name="Check Box 18" hidden="1">
              <a:extLst>
                <a:ext uri="{63B3BB69-23CF-44E3-9099-C40C66FF867C}">
                  <a14:compatExt spid="_x0000_s25618"/>
                </a:ext>
                <a:ext uri="{FF2B5EF4-FFF2-40B4-BE49-F238E27FC236}">
                  <a16:creationId xmlns:a16="http://schemas.microsoft.com/office/drawing/2014/main" id="{00000000-0008-0000-0A00-000012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Compensation administration (benefits, retirement, non-payroll)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59</xdr:row>
          <xdr:rowOff>47625</xdr:rowOff>
        </xdr:from>
        <xdr:to>
          <xdr:col>8</xdr:col>
          <xdr:colOff>5400675</xdr:colOff>
          <xdr:row>60</xdr:row>
          <xdr:rowOff>114300</xdr:rowOff>
        </xdr:to>
        <xdr:sp macro="" textlink="">
          <xdr:nvSpPr>
            <xdr:cNvPr id="25619" name="Check Box 19" hidden="1">
              <a:extLst>
                <a:ext uri="{63B3BB69-23CF-44E3-9099-C40C66FF867C}">
                  <a14:compatExt spid="_x0000_s25619"/>
                </a:ext>
                <a:ext uri="{FF2B5EF4-FFF2-40B4-BE49-F238E27FC236}">
                  <a16:creationId xmlns:a16="http://schemas.microsoft.com/office/drawing/2014/main" id="{00000000-0008-0000-0A00-000013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Performance management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61</xdr:row>
          <xdr:rowOff>152400</xdr:rowOff>
        </xdr:from>
        <xdr:to>
          <xdr:col>8</xdr:col>
          <xdr:colOff>4076700</xdr:colOff>
          <xdr:row>63</xdr:row>
          <xdr:rowOff>47625</xdr:rowOff>
        </xdr:to>
        <xdr:sp macro="" textlink="">
          <xdr:nvSpPr>
            <xdr:cNvPr id="25620" name="Check Box 20" hidden="1">
              <a:extLst>
                <a:ext uri="{63B3BB69-23CF-44E3-9099-C40C66FF867C}">
                  <a14:compatExt spid="_x0000_s25620"/>
                </a:ext>
                <a:ext uri="{FF2B5EF4-FFF2-40B4-BE49-F238E27FC236}">
                  <a16:creationId xmlns:a16="http://schemas.microsoft.com/office/drawing/2014/main" id="{00000000-0008-0000-0A00-000014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Other, please specify...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64</xdr:row>
          <xdr:rowOff>0</xdr:rowOff>
        </xdr:from>
        <xdr:to>
          <xdr:col>10</xdr:col>
          <xdr:colOff>0</xdr:colOff>
          <xdr:row>71</xdr:row>
          <xdr:rowOff>0</xdr:rowOff>
        </xdr:to>
        <xdr:sp macro="" textlink="">
          <xdr:nvSpPr>
            <xdr:cNvPr id="25621" name="Group Box 21" hidden="1">
              <a:extLst>
                <a:ext uri="{63B3BB69-23CF-44E3-9099-C40C66FF867C}">
                  <a14:compatExt spid="_x0000_s25621"/>
                </a:ext>
                <a:ext uri="{FF2B5EF4-FFF2-40B4-BE49-F238E27FC236}">
                  <a16:creationId xmlns:a16="http://schemas.microsoft.com/office/drawing/2014/main" id="{00000000-0008-0000-0A00-000015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67</xdr:row>
          <xdr:rowOff>142875</xdr:rowOff>
        </xdr:from>
        <xdr:to>
          <xdr:col>8</xdr:col>
          <xdr:colOff>2590800</xdr:colOff>
          <xdr:row>69</xdr:row>
          <xdr:rowOff>0</xdr:rowOff>
        </xdr:to>
        <xdr:sp macro="" textlink="">
          <xdr:nvSpPr>
            <xdr:cNvPr id="25622" name="Option Button 22" hidden="1">
              <a:extLst>
                <a:ext uri="{63B3BB69-23CF-44E3-9099-C40C66FF867C}">
                  <a14:compatExt spid="_x0000_s25622"/>
                </a:ext>
                <a:ext uri="{FF2B5EF4-FFF2-40B4-BE49-F238E27FC236}">
                  <a16:creationId xmlns:a16="http://schemas.microsoft.com/office/drawing/2014/main" id="{00000000-0008-0000-0A00-000016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69</xdr:row>
          <xdr:rowOff>0</xdr:rowOff>
        </xdr:from>
        <xdr:to>
          <xdr:col>8</xdr:col>
          <xdr:colOff>3629025</xdr:colOff>
          <xdr:row>70</xdr:row>
          <xdr:rowOff>66675</xdr:rowOff>
        </xdr:to>
        <xdr:sp macro="" textlink="">
          <xdr:nvSpPr>
            <xdr:cNvPr id="25623" name="Option Button 23" hidden="1">
              <a:extLst>
                <a:ext uri="{63B3BB69-23CF-44E3-9099-C40C66FF867C}">
                  <a14:compatExt spid="_x0000_s25623"/>
                </a:ext>
                <a:ext uri="{FF2B5EF4-FFF2-40B4-BE49-F238E27FC236}">
                  <a16:creationId xmlns:a16="http://schemas.microsoft.com/office/drawing/2014/main" id="{00000000-0008-0000-0A00-000017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No</a:t>
              </a:r>
            </a:p>
          </xdr:txBody>
        </xdr:sp>
        <xdr:clientData fLocksWithSheet="0"/>
      </xdr:twoCellAnchor>
    </mc:Choice>
    <mc:Fallback/>
  </mc:AlternateContent>
  <xdr:twoCellAnchor>
    <xdr:from>
      <xdr:col>8</xdr:col>
      <xdr:colOff>5118100</xdr:colOff>
      <xdr:row>85</xdr:row>
      <xdr:rowOff>88900</xdr:rowOff>
    </xdr:from>
    <xdr:to>
      <xdr:col>9</xdr:col>
      <xdr:colOff>1104900</xdr:colOff>
      <xdr:row>87</xdr:row>
      <xdr:rowOff>63500</xdr:rowOff>
    </xdr:to>
    <xdr:sp macro="" textlink="">
      <xdr:nvSpPr>
        <xdr:cNvPr id="26" name="Rounded Rectangle 28">
          <a:hlinkClick xmlns:r="http://schemas.openxmlformats.org/officeDocument/2006/relationships" r:id="rId2"/>
          <a:extLst>
            <a:ext uri="{FF2B5EF4-FFF2-40B4-BE49-F238E27FC236}">
              <a16:creationId xmlns:a16="http://schemas.microsoft.com/office/drawing/2014/main" id="{00000000-0008-0000-0A00-00001A000000}"/>
            </a:ext>
          </a:extLst>
        </xdr:cNvPr>
        <xdr:cNvSpPr/>
      </xdr:nvSpPr>
      <xdr:spPr>
        <a:xfrm>
          <a:off x="5946775" y="15671800"/>
          <a:ext cx="1787525" cy="393700"/>
        </a:xfrm>
        <a:prstGeom prst="roundRect">
          <a:avLst/>
        </a:prstGeom>
        <a:solidFill>
          <a:schemeClr val="accent6"/>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600">
              <a:solidFill>
                <a:schemeClr val="bg1"/>
              </a:solidFill>
            </a:rPr>
            <a:t>Next</a:t>
          </a:r>
        </a:p>
      </xdr:txBody>
    </xdr:sp>
    <xdr:clientData/>
  </xdr:twoCellAnchor>
  <xdr:twoCellAnchor>
    <xdr:from>
      <xdr:col>8</xdr:col>
      <xdr:colOff>3289300</xdr:colOff>
      <xdr:row>85</xdr:row>
      <xdr:rowOff>88900</xdr:rowOff>
    </xdr:from>
    <xdr:to>
      <xdr:col>8</xdr:col>
      <xdr:colOff>5080000</xdr:colOff>
      <xdr:row>87</xdr:row>
      <xdr:rowOff>63500</xdr:rowOff>
    </xdr:to>
    <xdr:sp macro="" textlink="">
      <xdr:nvSpPr>
        <xdr:cNvPr id="27" name="Rounded Rectangle 30">
          <a:hlinkClick xmlns:r="http://schemas.openxmlformats.org/officeDocument/2006/relationships" r:id="rId3"/>
          <a:extLst>
            <a:ext uri="{FF2B5EF4-FFF2-40B4-BE49-F238E27FC236}">
              <a16:creationId xmlns:a16="http://schemas.microsoft.com/office/drawing/2014/main" id="{00000000-0008-0000-0A00-00001B000000}"/>
            </a:ext>
          </a:extLst>
        </xdr:cNvPr>
        <xdr:cNvSpPr/>
      </xdr:nvSpPr>
      <xdr:spPr>
        <a:xfrm>
          <a:off x="4117975" y="15671800"/>
          <a:ext cx="1790700" cy="393700"/>
        </a:xfrm>
        <a:prstGeom prst="roundRect">
          <a:avLst/>
        </a:prstGeom>
        <a:solidFill>
          <a:schemeClr val="accent6"/>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600">
              <a:solidFill>
                <a:schemeClr val="bg1"/>
              </a:solidFill>
            </a:rPr>
            <a:t>Back</a:t>
          </a:r>
        </a:p>
      </xdr:txBody>
    </xdr:sp>
    <xdr:clientData/>
  </xdr:twoCellAnchor>
  <xdr:twoCellAnchor editAs="oneCell">
    <xdr:from>
      <xdr:col>9</xdr:col>
      <xdr:colOff>3810000</xdr:colOff>
      <xdr:row>0</xdr:row>
      <xdr:rowOff>76200</xdr:rowOff>
    </xdr:from>
    <xdr:to>
      <xdr:col>11</xdr:col>
      <xdr:colOff>352425</xdr:colOff>
      <xdr:row>5</xdr:row>
      <xdr:rowOff>5273</xdr:rowOff>
    </xdr:to>
    <xdr:pic>
      <xdr:nvPicPr>
        <xdr:cNvPr id="28" name="Picture 27">
          <a:extLst>
            <a:ext uri="{FF2B5EF4-FFF2-40B4-BE49-F238E27FC236}">
              <a16:creationId xmlns:a16="http://schemas.microsoft.com/office/drawing/2014/main" id="{00000000-0008-0000-0A00-00001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39400" y="76200"/>
          <a:ext cx="2286000" cy="130067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0</xdr:colOff>
          <xdr:row>71</xdr:row>
          <xdr:rowOff>0</xdr:rowOff>
        </xdr:from>
        <xdr:to>
          <xdr:col>10</xdr:col>
          <xdr:colOff>0</xdr:colOff>
          <xdr:row>78</xdr:row>
          <xdr:rowOff>47625</xdr:rowOff>
        </xdr:to>
        <xdr:sp macro="" textlink="">
          <xdr:nvSpPr>
            <xdr:cNvPr id="25625" name="Group Box 25" hidden="1">
              <a:extLst>
                <a:ext uri="{63B3BB69-23CF-44E3-9099-C40C66FF867C}">
                  <a14:compatExt spid="_x0000_s25625"/>
                </a:ext>
                <a:ext uri="{FF2B5EF4-FFF2-40B4-BE49-F238E27FC236}">
                  <a16:creationId xmlns:a16="http://schemas.microsoft.com/office/drawing/2014/main" id="{00000000-0008-0000-0A00-000019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78</xdr:row>
          <xdr:rowOff>38100</xdr:rowOff>
        </xdr:from>
        <xdr:to>
          <xdr:col>10</xdr:col>
          <xdr:colOff>0</xdr:colOff>
          <xdr:row>85</xdr:row>
          <xdr:rowOff>0</xdr:rowOff>
        </xdr:to>
        <xdr:sp macro="" textlink="">
          <xdr:nvSpPr>
            <xdr:cNvPr id="25626" name="Group Box 26" hidden="1">
              <a:extLst>
                <a:ext uri="{63B3BB69-23CF-44E3-9099-C40C66FF867C}">
                  <a14:compatExt spid="_x0000_s25626"/>
                </a:ext>
                <a:ext uri="{FF2B5EF4-FFF2-40B4-BE49-F238E27FC236}">
                  <a16:creationId xmlns:a16="http://schemas.microsoft.com/office/drawing/2014/main" id="{00000000-0008-0000-0A00-00001A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1</xdr:col>
      <xdr:colOff>38101</xdr:colOff>
      <xdr:row>1</xdr:row>
      <xdr:rowOff>47626</xdr:rowOff>
    </xdr:from>
    <xdr:to>
      <xdr:col>2</xdr:col>
      <xdr:colOff>1971675</xdr:colOff>
      <xdr:row>1</xdr:row>
      <xdr:rowOff>771526</xdr:rowOff>
    </xdr:to>
    <xdr:pic>
      <xdr:nvPicPr>
        <xdr:cNvPr id="3" name="image00.png" title="Image">
          <a:extLst>
            <a:ext uri="{FF2B5EF4-FFF2-40B4-BE49-F238E27FC236}">
              <a16:creationId xmlns:a16="http://schemas.microsoft.com/office/drawing/2014/main" id="{00000000-0008-0000-0B00-000003000000}"/>
            </a:ext>
          </a:extLst>
        </xdr:cNvPr>
        <xdr:cNvPicPr preferRelativeResize="0"/>
      </xdr:nvPicPr>
      <xdr:blipFill>
        <a:blip xmlns:r="http://schemas.openxmlformats.org/officeDocument/2006/relationships" r:embed="rId1" cstate="print"/>
        <a:stretch>
          <a:fillRect/>
        </a:stretch>
      </xdr:blipFill>
      <xdr:spPr>
        <a:xfrm>
          <a:off x="752476" y="238126"/>
          <a:ext cx="2781299" cy="723900"/>
        </a:xfrm>
        <a:prstGeom prst="rect">
          <a:avLst/>
        </a:prstGeom>
        <a:noFill/>
      </xdr:spPr>
    </xdr:pic>
    <xdr:clientData fLocksWithSheet="0"/>
  </xdr:twoCellAnchor>
  <xdr:twoCellAnchor editAs="oneCell">
    <xdr:from>
      <xdr:col>2</xdr:col>
      <xdr:colOff>4276725</xdr:colOff>
      <xdr:row>0</xdr:row>
      <xdr:rowOff>0</xdr:rowOff>
    </xdr:from>
    <xdr:to>
      <xdr:col>3</xdr:col>
      <xdr:colOff>1047750</xdr:colOff>
      <xdr:row>2</xdr:row>
      <xdr:rowOff>186248</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38825" y="0"/>
          <a:ext cx="2286000" cy="1300673"/>
        </a:xfrm>
        <a:prstGeom prst="rect">
          <a:avLst/>
        </a:prstGeom>
      </xdr:spPr>
    </xdr:pic>
    <xdr:clientData/>
  </xdr:twoCellAnchor>
  <xdr:twoCellAnchor>
    <xdr:from>
      <xdr:col>2</xdr:col>
      <xdr:colOff>781050</xdr:colOff>
      <xdr:row>25</xdr:row>
      <xdr:rowOff>123825</xdr:rowOff>
    </xdr:from>
    <xdr:to>
      <xdr:col>2</xdr:col>
      <xdr:colOff>2574925</xdr:colOff>
      <xdr:row>27</xdr:row>
      <xdr:rowOff>136525</xdr:rowOff>
    </xdr:to>
    <xdr:sp macro="" textlink="">
      <xdr:nvSpPr>
        <xdr:cNvPr id="7" name="Rounded Rectangle 5">
          <a:hlinkClick xmlns:r="http://schemas.openxmlformats.org/officeDocument/2006/relationships" r:id="rId3"/>
          <a:extLst>
            <a:ext uri="{FF2B5EF4-FFF2-40B4-BE49-F238E27FC236}">
              <a16:creationId xmlns:a16="http://schemas.microsoft.com/office/drawing/2014/main" id="{00000000-0008-0000-0B00-000007000000}"/>
            </a:ext>
          </a:extLst>
        </xdr:cNvPr>
        <xdr:cNvSpPr/>
      </xdr:nvSpPr>
      <xdr:spPr>
        <a:xfrm>
          <a:off x="2343150" y="6029325"/>
          <a:ext cx="1793875" cy="393700"/>
        </a:xfrm>
        <a:prstGeom prst="roundRect">
          <a:avLst/>
        </a:prstGeom>
        <a:solidFill>
          <a:schemeClr val="accent6"/>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600">
              <a:solidFill>
                <a:schemeClr val="bg1"/>
              </a:solidFill>
            </a:rPr>
            <a:t>Back</a:t>
          </a:r>
        </a:p>
      </xdr:txBody>
    </xdr:sp>
    <xdr:clientData/>
  </xdr:twoCellAnchor>
  <xdr:twoCellAnchor editAs="oneCell">
    <xdr:from>
      <xdr:col>2</xdr:col>
      <xdr:colOff>2876550</xdr:colOff>
      <xdr:row>25</xdr:row>
      <xdr:rowOff>85725</xdr:rowOff>
    </xdr:from>
    <xdr:to>
      <xdr:col>2</xdr:col>
      <xdr:colOff>4790860</xdr:colOff>
      <xdr:row>28</xdr:row>
      <xdr:rowOff>32430</xdr:rowOff>
    </xdr:to>
    <xdr:pic>
      <xdr:nvPicPr>
        <xdr:cNvPr id="8" name="Picture 7">
          <a:hlinkClick xmlns:r="http://schemas.openxmlformats.org/officeDocument/2006/relationships" r:id="rId4"/>
          <a:extLst>
            <a:ext uri="{FF2B5EF4-FFF2-40B4-BE49-F238E27FC236}">
              <a16:creationId xmlns:a16="http://schemas.microsoft.com/office/drawing/2014/main" id="{00000000-0008-0000-0B00-000008000000}"/>
            </a:ext>
          </a:extLst>
        </xdr:cNvPr>
        <xdr:cNvPicPr>
          <a:picLocks noChangeAspect="1"/>
        </xdr:cNvPicPr>
      </xdr:nvPicPr>
      <xdr:blipFill>
        <a:blip xmlns:r="http://schemas.openxmlformats.org/officeDocument/2006/relationships" r:embed="rId5"/>
        <a:stretch>
          <a:fillRect/>
        </a:stretch>
      </xdr:blipFill>
      <xdr:spPr>
        <a:xfrm>
          <a:off x="4438650" y="5991225"/>
          <a:ext cx="1914310" cy="51820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666751</xdr:colOff>
      <xdr:row>0</xdr:row>
      <xdr:rowOff>137583</xdr:rowOff>
    </xdr:from>
    <xdr:to>
      <xdr:col>3</xdr:col>
      <xdr:colOff>2794001</xdr:colOff>
      <xdr:row>0</xdr:row>
      <xdr:rowOff>904876</xdr:rowOff>
    </xdr:to>
    <xdr:pic>
      <xdr:nvPicPr>
        <xdr:cNvPr id="2" name="image02.png" title="Image">
          <a:extLst>
            <a:ext uri="{FF2B5EF4-FFF2-40B4-BE49-F238E27FC236}">
              <a16:creationId xmlns:a16="http://schemas.microsoft.com/office/drawing/2014/main" id="{00000000-0008-0000-0C00-000002000000}"/>
            </a:ext>
          </a:extLst>
        </xdr:cNvPr>
        <xdr:cNvPicPr preferRelativeResize="0"/>
      </xdr:nvPicPr>
      <xdr:blipFill>
        <a:blip xmlns:r="http://schemas.openxmlformats.org/officeDocument/2006/relationships" r:embed="rId1" cstate="print"/>
        <a:stretch>
          <a:fillRect/>
        </a:stretch>
      </xdr:blipFill>
      <xdr:spPr>
        <a:xfrm>
          <a:off x="6117168" y="137583"/>
          <a:ext cx="2815166" cy="767293"/>
        </a:xfrm>
        <a:prstGeom prst="rect">
          <a:avLst/>
        </a:prstGeom>
        <a:noFill/>
      </xdr:spPr>
    </xdr:pic>
    <xdr:clientData fLocksWithSheet="0"/>
  </xdr:twoCellAnchor>
  <xdr:twoCellAnchor editAs="oneCell">
    <xdr:from>
      <xdr:col>3</xdr:col>
      <xdr:colOff>4543425</xdr:colOff>
      <xdr:row>0</xdr:row>
      <xdr:rowOff>0</xdr:rowOff>
    </xdr:from>
    <xdr:to>
      <xdr:col>3</xdr:col>
      <xdr:colOff>6477000</xdr:colOff>
      <xdr:row>1</xdr:row>
      <xdr:rowOff>100028</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677525" y="0"/>
          <a:ext cx="1933575" cy="110015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2095500</xdr:colOff>
      <xdr:row>0</xdr:row>
      <xdr:rowOff>200025</xdr:rowOff>
    </xdr:from>
    <xdr:to>
      <xdr:col>1</xdr:col>
      <xdr:colOff>4900083</xdr:colOff>
      <xdr:row>1</xdr:row>
      <xdr:rowOff>348193</xdr:rowOff>
    </xdr:to>
    <xdr:pic>
      <xdr:nvPicPr>
        <xdr:cNvPr id="2" name="image02.png" title="Image">
          <a:extLst>
            <a:ext uri="{FF2B5EF4-FFF2-40B4-BE49-F238E27FC236}">
              <a16:creationId xmlns:a16="http://schemas.microsoft.com/office/drawing/2014/main" id="{00000000-0008-0000-0D00-000002000000}"/>
            </a:ext>
          </a:extLst>
        </xdr:cNvPr>
        <xdr:cNvPicPr preferRelativeResize="0"/>
      </xdr:nvPicPr>
      <xdr:blipFill>
        <a:blip xmlns:r="http://schemas.openxmlformats.org/officeDocument/2006/relationships" r:embed="rId1" cstate="print"/>
        <a:stretch>
          <a:fillRect/>
        </a:stretch>
      </xdr:blipFill>
      <xdr:spPr>
        <a:xfrm>
          <a:off x="4038600" y="200025"/>
          <a:ext cx="2804583" cy="700618"/>
        </a:xfrm>
        <a:prstGeom prst="rect">
          <a:avLst/>
        </a:prstGeom>
        <a:noFill/>
      </xdr:spPr>
    </xdr:pic>
    <xdr:clientData fLocksWithSheet="0"/>
  </xdr:twoCellAnchor>
  <xdr:twoCellAnchor editAs="oneCell">
    <xdr:from>
      <xdr:col>1</xdr:col>
      <xdr:colOff>6410325</xdr:colOff>
      <xdr:row>0</xdr:row>
      <xdr:rowOff>0</xdr:rowOff>
    </xdr:from>
    <xdr:to>
      <xdr:col>1</xdr:col>
      <xdr:colOff>8762472</xdr:colOff>
      <xdr:row>2</xdr:row>
      <xdr:rowOff>171450</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2"/>
        <a:stretch>
          <a:fillRect/>
        </a:stretch>
      </xdr:blipFill>
      <xdr:spPr>
        <a:xfrm>
          <a:off x="8353425" y="0"/>
          <a:ext cx="2352147" cy="1343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97631</xdr:colOff>
      <xdr:row>3</xdr:row>
      <xdr:rowOff>238124</xdr:rowOff>
    </xdr:from>
    <xdr:to>
      <xdr:col>2</xdr:col>
      <xdr:colOff>288131</xdr:colOff>
      <xdr:row>4</xdr:row>
      <xdr:rowOff>178593</xdr:rowOff>
    </xdr:to>
    <xdr:sp macro="" textlink="">
      <xdr:nvSpPr>
        <xdr:cNvPr id="10" name="Shape 3">
          <a:extLst>
            <a:ext uri="{FF2B5EF4-FFF2-40B4-BE49-F238E27FC236}">
              <a16:creationId xmlns:a16="http://schemas.microsoft.com/office/drawing/2014/main" id="{00000000-0008-0000-0100-00000A000000}"/>
            </a:ext>
          </a:extLst>
        </xdr:cNvPr>
        <xdr:cNvSpPr/>
      </xdr:nvSpPr>
      <xdr:spPr>
        <a:xfrm>
          <a:off x="4562475" y="1500187"/>
          <a:ext cx="190500" cy="238125"/>
        </a:xfrm>
        <a:prstGeom prst="downArrow">
          <a:avLst>
            <a:gd name="adj1" fmla="val 50000"/>
            <a:gd name="adj2" fmla="val 50000"/>
          </a:avLst>
        </a:prstGeom>
        <a:solidFill>
          <a:srgbClr val="93C47D"/>
        </a:solidFill>
        <a:ln w="9525" cap="flat" cmpd="sng">
          <a:solidFill>
            <a:srgbClr val="000000"/>
          </a:solidFill>
          <a:prstDash val="solid"/>
          <a:round/>
          <a:headEnd type="none" w="med" len="med"/>
          <a:tailEnd type="none" w="med" len="med"/>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0</xdr:col>
      <xdr:colOff>459581</xdr:colOff>
      <xdr:row>0</xdr:row>
      <xdr:rowOff>142875</xdr:rowOff>
    </xdr:from>
    <xdr:to>
      <xdr:col>1</xdr:col>
      <xdr:colOff>1516856</xdr:colOff>
      <xdr:row>1</xdr:row>
      <xdr:rowOff>952500</xdr:rowOff>
    </xdr:to>
    <xdr:pic>
      <xdr:nvPicPr>
        <xdr:cNvPr id="12" name="image00.png" title="Image">
          <a:extLst>
            <a:ext uri="{FF2B5EF4-FFF2-40B4-BE49-F238E27FC236}">
              <a16:creationId xmlns:a16="http://schemas.microsoft.com/office/drawing/2014/main" id="{00000000-0008-0000-0100-00000C000000}"/>
            </a:ext>
          </a:extLst>
        </xdr:cNvPr>
        <xdr:cNvPicPr preferRelativeResize="0"/>
      </xdr:nvPicPr>
      <xdr:blipFill>
        <a:blip xmlns:r="http://schemas.openxmlformats.org/officeDocument/2006/relationships" r:embed="rId1" cstate="print"/>
        <a:stretch>
          <a:fillRect/>
        </a:stretch>
      </xdr:blipFill>
      <xdr:spPr>
        <a:xfrm>
          <a:off x="459581" y="142875"/>
          <a:ext cx="3000375" cy="1152525"/>
        </a:xfrm>
        <a:prstGeom prst="rect">
          <a:avLst/>
        </a:prstGeom>
        <a:noFill/>
      </xdr:spPr>
    </xdr:pic>
    <xdr:clientData fLocksWithSheet="0"/>
  </xdr:twoCellAnchor>
  <xdr:twoCellAnchor editAs="oneCell">
    <xdr:from>
      <xdr:col>3</xdr:col>
      <xdr:colOff>0</xdr:colOff>
      <xdr:row>0</xdr:row>
      <xdr:rowOff>0</xdr:rowOff>
    </xdr:from>
    <xdr:to>
      <xdr:col>7</xdr:col>
      <xdr:colOff>238236</xdr:colOff>
      <xdr:row>3</xdr:row>
      <xdr:rowOff>76200</xdr:rowOff>
    </xdr:to>
    <xdr:pic>
      <xdr:nvPicPr>
        <xdr:cNvPr id="13" name="Picture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10875" y="0"/>
          <a:ext cx="2981436" cy="1714500"/>
        </a:xfrm>
        <a:prstGeom prst="rect">
          <a:avLst/>
        </a:prstGeom>
      </xdr:spPr>
    </xdr:pic>
    <xdr:clientData/>
  </xdr:twoCellAnchor>
  <xdr:twoCellAnchor>
    <xdr:from>
      <xdr:col>2</xdr:col>
      <xdr:colOff>6155531</xdr:colOff>
      <xdr:row>3</xdr:row>
      <xdr:rowOff>211931</xdr:rowOff>
    </xdr:from>
    <xdr:to>
      <xdr:col>2</xdr:col>
      <xdr:colOff>6346031</xdr:colOff>
      <xdr:row>4</xdr:row>
      <xdr:rowOff>152400</xdr:rowOff>
    </xdr:to>
    <xdr:sp macro="" textlink="">
      <xdr:nvSpPr>
        <xdr:cNvPr id="14" name="Shape 3">
          <a:extLst>
            <a:ext uri="{FF2B5EF4-FFF2-40B4-BE49-F238E27FC236}">
              <a16:creationId xmlns:a16="http://schemas.microsoft.com/office/drawing/2014/main" id="{00000000-0008-0000-0100-00000E000000}"/>
            </a:ext>
          </a:extLst>
        </xdr:cNvPr>
        <xdr:cNvSpPr/>
      </xdr:nvSpPr>
      <xdr:spPr>
        <a:xfrm>
          <a:off x="10620375" y="1473994"/>
          <a:ext cx="190500" cy="238125"/>
        </a:xfrm>
        <a:prstGeom prst="downArrow">
          <a:avLst>
            <a:gd name="adj1" fmla="val 50000"/>
            <a:gd name="adj2" fmla="val 50000"/>
          </a:avLst>
        </a:prstGeom>
        <a:solidFill>
          <a:srgbClr val="93C47D"/>
        </a:solidFill>
        <a:ln w="9525" cap="flat" cmpd="sng">
          <a:solidFill>
            <a:srgbClr val="000000"/>
          </a:solidFill>
          <a:prstDash val="solid"/>
          <a:round/>
          <a:headEnd type="none" w="med" len="med"/>
          <a:tailEnd type="none" w="med" len="med"/>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2</xdr:col>
      <xdr:colOff>3499644</xdr:colOff>
      <xdr:row>28</xdr:row>
      <xdr:rowOff>103188</xdr:rowOff>
    </xdr:from>
    <xdr:to>
      <xdr:col>2</xdr:col>
      <xdr:colOff>5853906</xdr:colOff>
      <xdr:row>30</xdr:row>
      <xdr:rowOff>84139</xdr:rowOff>
    </xdr:to>
    <xdr:sp macro="" textlink="">
      <xdr:nvSpPr>
        <xdr:cNvPr id="6" name="Rounded Rectangle 9">
          <a:hlinkClick xmlns:r="http://schemas.openxmlformats.org/officeDocument/2006/relationships" r:id="rId3"/>
          <a:extLst>
            <a:ext uri="{FF2B5EF4-FFF2-40B4-BE49-F238E27FC236}">
              <a16:creationId xmlns:a16="http://schemas.microsoft.com/office/drawing/2014/main" id="{00000000-0008-0000-0100-000006000000}"/>
            </a:ext>
          </a:extLst>
        </xdr:cNvPr>
        <xdr:cNvSpPr/>
      </xdr:nvSpPr>
      <xdr:spPr>
        <a:xfrm>
          <a:off x="7944644" y="16152813"/>
          <a:ext cx="2354262" cy="600076"/>
        </a:xfrm>
        <a:prstGeom prst="roundRect">
          <a:avLst/>
        </a:prstGeom>
        <a:solidFill>
          <a:schemeClr val="accent6"/>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600">
              <a:solidFill>
                <a:schemeClr val="bg1"/>
              </a:solidFill>
            </a:rPr>
            <a:t>Next</a:t>
          </a:r>
        </a:p>
      </xdr:txBody>
    </xdr:sp>
    <xdr:clientData/>
  </xdr:twoCellAnchor>
  <xdr:twoCellAnchor>
    <xdr:from>
      <xdr:col>2</xdr:col>
      <xdr:colOff>666749</xdr:colOff>
      <xdr:row>28</xdr:row>
      <xdr:rowOff>111125</xdr:rowOff>
    </xdr:from>
    <xdr:to>
      <xdr:col>2</xdr:col>
      <xdr:colOff>3016757</xdr:colOff>
      <xdr:row>30</xdr:row>
      <xdr:rowOff>95504</xdr:rowOff>
    </xdr:to>
    <xdr:sp macro="" textlink="">
      <xdr:nvSpPr>
        <xdr:cNvPr id="7" name="Rounded Rectangle 51">
          <a:hlinkClick xmlns:r="http://schemas.openxmlformats.org/officeDocument/2006/relationships" r:id="rId4"/>
          <a:extLst>
            <a:ext uri="{FF2B5EF4-FFF2-40B4-BE49-F238E27FC236}">
              <a16:creationId xmlns:a16="http://schemas.microsoft.com/office/drawing/2014/main" id="{00000000-0008-0000-0100-000007000000}"/>
            </a:ext>
          </a:extLst>
        </xdr:cNvPr>
        <xdr:cNvSpPr/>
      </xdr:nvSpPr>
      <xdr:spPr>
        <a:xfrm>
          <a:off x="5111749" y="16160750"/>
          <a:ext cx="2350008" cy="603504"/>
        </a:xfrm>
        <a:prstGeom prst="roundRect">
          <a:avLst/>
        </a:prstGeom>
        <a:solidFill>
          <a:schemeClr val="accent6"/>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600">
              <a:solidFill>
                <a:schemeClr val="bg1"/>
              </a:solidFill>
            </a:rPr>
            <a:t>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833435</xdr:colOff>
      <xdr:row>0</xdr:row>
      <xdr:rowOff>142874</xdr:rowOff>
    </xdr:from>
    <xdr:to>
      <xdr:col>9</xdr:col>
      <xdr:colOff>690563</xdr:colOff>
      <xdr:row>2</xdr:row>
      <xdr:rowOff>164042</xdr:rowOff>
    </xdr:to>
    <xdr:pic>
      <xdr:nvPicPr>
        <xdr:cNvPr id="8" name="image01.png" title="Image">
          <a:extLst>
            <a:ext uri="{FF2B5EF4-FFF2-40B4-BE49-F238E27FC236}">
              <a16:creationId xmlns:a16="http://schemas.microsoft.com/office/drawing/2014/main" id="{00000000-0008-0000-0200-000008000000}"/>
            </a:ext>
          </a:extLst>
        </xdr:cNvPr>
        <xdr:cNvPicPr preferRelativeResize="0"/>
      </xdr:nvPicPr>
      <xdr:blipFill>
        <a:blip xmlns:r="http://schemas.openxmlformats.org/officeDocument/2006/relationships" r:embed="rId1" cstate="print"/>
        <a:stretch>
          <a:fillRect/>
        </a:stretch>
      </xdr:blipFill>
      <xdr:spPr>
        <a:xfrm>
          <a:off x="10870404" y="142874"/>
          <a:ext cx="3262315" cy="1009387"/>
        </a:xfrm>
        <a:prstGeom prst="rect">
          <a:avLst/>
        </a:prstGeom>
        <a:noFill/>
      </xdr:spPr>
    </xdr:pic>
    <xdr:clientData fLocksWithSheet="0"/>
  </xdr:twoCellAnchor>
  <xdr:twoCellAnchor>
    <xdr:from>
      <xdr:col>0</xdr:col>
      <xdr:colOff>0</xdr:colOff>
      <xdr:row>0</xdr:row>
      <xdr:rowOff>0</xdr:rowOff>
    </xdr:from>
    <xdr:to>
      <xdr:col>4</xdr:col>
      <xdr:colOff>542925</xdr:colOff>
      <xdr:row>20</xdr:row>
      <xdr:rowOff>266700</xdr:rowOff>
    </xdr:to>
    <xdr:sp macro="" textlink="">
      <xdr:nvSpPr>
        <xdr:cNvPr id="9" name="AutoShape 13">
          <a:extLst>
            <a:ext uri="{FF2B5EF4-FFF2-40B4-BE49-F238E27FC236}">
              <a16:creationId xmlns:a16="http://schemas.microsoft.com/office/drawing/2014/main" id="{00000000-0008-0000-0200-000009000000}"/>
            </a:ext>
          </a:extLst>
        </xdr:cNvPr>
        <xdr:cNvSpPr>
          <a:spLocks noChangeArrowheads="1"/>
        </xdr:cNvSpPr>
      </xdr:nvSpPr>
      <xdr:spPr bwMode="auto">
        <a:xfrm>
          <a:off x="0" y="0"/>
          <a:ext cx="9525000" cy="100298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542925</xdr:colOff>
      <xdr:row>20</xdr:row>
      <xdr:rowOff>266700</xdr:rowOff>
    </xdr:to>
    <xdr:sp macro="" textlink="">
      <xdr:nvSpPr>
        <xdr:cNvPr id="10" name="AutoShape 13">
          <a:extLst>
            <a:ext uri="{FF2B5EF4-FFF2-40B4-BE49-F238E27FC236}">
              <a16:creationId xmlns:a16="http://schemas.microsoft.com/office/drawing/2014/main" id="{00000000-0008-0000-0200-00000A000000}"/>
            </a:ext>
          </a:extLst>
        </xdr:cNvPr>
        <xdr:cNvSpPr>
          <a:spLocks noChangeArrowheads="1"/>
        </xdr:cNvSpPr>
      </xdr:nvSpPr>
      <xdr:spPr bwMode="auto">
        <a:xfrm>
          <a:off x="0" y="0"/>
          <a:ext cx="9525000" cy="10029825"/>
        </a:xfrm>
        <a:custGeom>
          <a:avLst/>
          <a:gdLst/>
          <a:ahLst/>
          <a:cxnLst/>
          <a:rect l="0" t="0" r="0" b="0"/>
          <a:pathLst/>
        </a:custGeom>
        <a:solidFill>
          <a:srgbClr val="FFFFFF"/>
        </a:solidFill>
        <a:ln w="9525">
          <a:solidFill>
            <a:srgbClr val="000000"/>
          </a:solidFill>
          <a:round/>
          <a:headEnd/>
          <a:tailEnd/>
        </a:ln>
      </xdr:spPr>
    </xdr:sp>
    <xdr:clientData/>
  </xdr:twoCellAnchor>
  <xdr:twoCellAnchor editAs="oneCell">
    <xdr:from>
      <xdr:col>14</xdr:col>
      <xdr:colOff>621771</xdr:colOff>
      <xdr:row>0</xdr:row>
      <xdr:rowOff>0</xdr:rowOff>
    </xdr:from>
    <xdr:to>
      <xdr:col>17</xdr:col>
      <xdr:colOff>288507</xdr:colOff>
      <xdr:row>3</xdr:row>
      <xdr:rowOff>487627</xdr:rowOff>
    </xdr:to>
    <xdr:pic>
      <xdr:nvPicPr>
        <xdr:cNvPr id="11" name="Picture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100271" y="0"/>
          <a:ext cx="3012392" cy="1713971"/>
        </a:xfrm>
        <a:prstGeom prst="rect">
          <a:avLst/>
        </a:prstGeom>
      </xdr:spPr>
    </xdr:pic>
    <xdr:clientData/>
  </xdr:twoCellAnchor>
  <xdr:twoCellAnchor>
    <xdr:from>
      <xdr:col>12</xdr:col>
      <xdr:colOff>619131</xdr:colOff>
      <xdr:row>1</xdr:row>
      <xdr:rowOff>35718</xdr:rowOff>
    </xdr:from>
    <xdr:to>
      <xdr:col>14</xdr:col>
      <xdr:colOff>685806</xdr:colOff>
      <xdr:row>1</xdr:row>
      <xdr:rowOff>675325</xdr:rowOff>
    </xdr:to>
    <xdr:sp macro="" textlink="">
      <xdr:nvSpPr>
        <xdr:cNvPr id="6" name="Rounded Rectangle 9">
          <a:hlinkClick xmlns:r="http://schemas.openxmlformats.org/officeDocument/2006/relationships" r:id="rId3"/>
          <a:extLst>
            <a:ext uri="{FF2B5EF4-FFF2-40B4-BE49-F238E27FC236}">
              <a16:creationId xmlns:a16="http://schemas.microsoft.com/office/drawing/2014/main" id="{00000000-0008-0000-0200-000006000000}"/>
            </a:ext>
          </a:extLst>
        </xdr:cNvPr>
        <xdr:cNvSpPr/>
      </xdr:nvSpPr>
      <xdr:spPr>
        <a:xfrm>
          <a:off x="17335506" y="273843"/>
          <a:ext cx="1828800" cy="639607"/>
        </a:xfrm>
        <a:prstGeom prst="roundRect">
          <a:avLst/>
        </a:prstGeom>
        <a:solidFill>
          <a:schemeClr val="accent6"/>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600">
              <a:solidFill>
                <a:schemeClr val="bg1"/>
              </a:solidFill>
            </a:rPr>
            <a:t>Next</a:t>
          </a:r>
        </a:p>
      </xdr:txBody>
    </xdr:sp>
    <xdr:clientData/>
  </xdr:twoCellAnchor>
  <xdr:twoCellAnchor>
    <xdr:from>
      <xdr:col>10</xdr:col>
      <xdr:colOff>214317</xdr:colOff>
      <xdr:row>1</xdr:row>
      <xdr:rowOff>23815</xdr:rowOff>
    </xdr:from>
    <xdr:to>
      <xdr:col>12</xdr:col>
      <xdr:colOff>78586</xdr:colOff>
      <xdr:row>1</xdr:row>
      <xdr:rowOff>663895</xdr:rowOff>
    </xdr:to>
    <xdr:sp macro="" textlink="">
      <xdr:nvSpPr>
        <xdr:cNvPr id="7" name="Rounded Rectangle 51">
          <a:hlinkClick xmlns:r="http://schemas.openxmlformats.org/officeDocument/2006/relationships" r:id="rId4"/>
          <a:extLst>
            <a:ext uri="{FF2B5EF4-FFF2-40B4-BE49-F238E27FC236}">
              <a16:creationId xmlns:a16="http://schemas.microsoft.com/office/drawing/2014/main" id="{00000000-0008-0000-0200-000007000000}"/>
            </a:ext>
          </a:extLst>
        </xdr:cNvPr>
        <xdr:cNvSpPr/>
      </xdr:nvSpPr>
      <xdr:spPr>
        <a:xfrm>
          <a:off x="14966161" y="261940"/>
          <a:ext cx="1828800" cy="640080"/>
        </a:xfrm>
        <a:prstGeom prst="roundRect">
          <a:avLst/>
        </a:prstGeom>
        <a:solidFill>
          <a:schemeClr val="accent6"/>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600">
              <a:solidFill>
                <a:schemeClr val="bg1"/>
              </a:solidFill>
            </a:rPr>
            <a:t>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252411</xdr:colOff>
      <xdr:row>0</xdr:row>
      <xdr:rowOff>233363</xdr:rowOff>
    </xdr:from>
    <xdr:to>
      <xdr:col>10</xdr:col>
      <xdr:colOff>35719</xdr:colOff>
      <xdr:row>2</xdr:row>
      <xdr:rowOff>214313</xdr:rowOff>
    </xdr:to>
    <xdr:pic>
      <xdr:nvPicPr>
        <xdr:cNvPr id="5" name="image02.png" title="Image">
          <a:extLst>
            <a:ext uri="{FF2B5EF4-FFF2-40B4-BE49-F238E27FC236}">
              <a16:creationId xmlns:a16="http://schemas.microsoft.com/office/drawing/2014/main" id="{00000000-0008-0000-0300-000005000000}"/>
            </a:ext>
          </a:extLst>
        </xdr:cNvPr>
        <xdr:cNvPicPr preferRelativeResize="0"/>
      </xdr:nvPicPr>
      <xdr:blipFill>
        <a:blip xmlns:r="http://schemas.openxmlformats.org/officeDocument/2006/relationships" r:embed="rId1" cstate="print"/>
        <a:stretch>
          <a:fillRect/>
        </a:stretch>
      </xdr:blipFill>
      <xdr:spPr>
        <a:xfrm>
          <a:off x="12277724" y="233363"/>
          <a:ext cx="2855120" cy="909638"/>
        </a:xfrm>
        <a:prstGeom prst="rect">
          <a:avLst/>
        </a:prstGeom>
        <a:noFill/>
      </xdr:spPr>
    </xdr:pic>
    <xdr:clientData fLocksWithSheet="0"/>
  </xdr:twoCellAnchor>
  <xdr:twoCellAnchor>
    <xdr:from>
      <xdr:col>0</xdr:col>
      <xdr:colOff>0</xdr:colOff>
      <xdr:row>0</xdr:row>
      <xdr:rowOff>0</xdr:rowOff>
    </xdr:from>
    <xdr:to>
      <xdr:col>4</xdr:col>
      <xdr:colOff>542925</xdr:colOff>
      <xdr:row>29</xdr:row>
      <xdr:rowOff>123825</xdr:rowOff>
    </xdr:to>
    <xdr:sp macro="" textlink="">
      <xdr:nvSpPr>
        <xdr:cNvPr id="6" name="AutoShape 13">
          <a:extLst>
            <a:ext uri="{FF2B5EF4-FFF2-40B4-BE49-F238E27FC236}">
              <a16:creationId xmlns:a16="http://schemas.microsoft.com/office/drawing/2014/main" id="{00000000-0008-0000-0300-000006000000}"/>
            </a:ext>
          </a:extLst>
        </xdr:cNvPr>
        <xdr:cNvSpPr>
          <a:spLocks noChangeArrowheads="1"/>
        </xdr:cNvSpPr>
      </xdr:nvSpPr>
      <xdr:spPr bwMode="auto">
        <a:xfrm>
          <a:off x="0" y="0"/>
          <a:ext cx="8372475" cy="10010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542925</xdr:colOff>
      <xdr:row>29</xdr:row>
      <xdr:rowOff>123825</xdr:rowOff>
    </xdr:to>
    <xdr:sp macro="" textlink="">
      <xdr:nvSpPr>
        <xdr:cNvPr id="7" name="AutoShape 13">
          <a:extLst>
            <a:ext uri="{FF2B5EF4-FFF2-40B4-BE49-F238E27FC236}">
              <a16:creationId xmlns:a16="http://schemas.microsoft.com/office/drawing/2014/main" id="{00000000-0008-0000-0300-000007000000}"/>
            </a:ext>
          </a:extLst>
        </xdr:cNvPr>
        <xdr:cNvSpPr>
          <a:spLocks noChangeArrowheads="1"/>
        </xdr:cNvSpPr>
      </xdr:nvSpPr>
      <xdr:spPr bwMode="auto">
        <a:xfrm>
          <a:off x="0" y="0"/>
          <a:ext cx="8372475" cy="10010775"/>
        </a:xfrm>
        <a:custGeom>
          <a:avLst/>
          <a:gdLst/>
          <a:ahLst/>
          <a:cxnLst/>
          <a:rect l="0" t="0" r="0" b="0"/>
          <a:pathLst/>
        </a:custGeom>
        <a:solidFill>
          <a:srgbClr val="FFFFFF"/>
        </a:solidFill>
        <a:ln w="9525">
          <a:solidFill>
            <a:srgbClr val="000000"/>
          </a:solidFill>
          <a:round/>
          <a:headEnd/>
          <a:tailEnd/>
        </a:ln>
      </xdr:spPr>
    </xdr:sp>
    <xdr:clientData/>
  </xdr:twoCellAnchor>
  <xdr:twoCellAnchor editAs="oneCell">
    <xdr:from>
      <xdr:col>14</xdr:col>
      <xdr:colOff>726282</xdr:colOff>
      <xdr:row>0</xdr:row>
      <xdr:rowOff>0</xdr:rowOff>
    </xdr:from>
    <xdr:to>
      <xdr:col>16</xdr:col>
      <xdr:colOff>297766</xdr:colOff>
      <xdr:row>4</xdr:row>
      <xdr:rowOff>47096</xdr:rowOff>
    </xdr:to>
    <xdr:pic>
      <xdr:nvPicPr>
        <xdr:cNvPr id="8" name="Picture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454813" y="0"/>
          <a:ext cx="3012391" cy="1713971"/>
        </a:xfrm>
        <a:prstGeom prst="rect">
          <a:avLst/>
        </a:prstGeom>
      </xdr:spPr>
    </xdr:pic>
    <xdr:clientData/>
  </xdr:twoCellAnchor>
  <xdr:twoCellAnchor>
    <xdr:from>
      <xdr:col>12</xdr:col>
      <xdr:colOff>583404</xdr:colOff>
      <xdr:row>1</xdr:row>
      <xdr:rowOff>166687</xdr:rowOff>
    </xdr:from>
    <xdr:to>
      <xdr:col>14</xdr:col>
      <xdr:colOff>638173</xdr:colOff>
      <xdr:row>2</xdr:row>
      <xdr:rowOff>116204</xdr:rowOff>
    </xdr:to>
    <xdr:sp macro="" textlink="">
      <xdr:nvSpPr>
        <xdr:cNvPr id="10" name="Rounded Rectangle 9">
          <a:hlinkClick xmlns:r="http://schemas.openxmlformats.org/officeDocument/2006/relationships" r:id="rId3"/>
          <a:extLst>
            <a:ext uri="{FF2B5EF4-FFF2-40B4-BE49-F238E27FC236}">
              <a16:creationId xmlns:a16="http://schemas.microsoft.com/office/drawing/2014/main" id="{00000000-0008-0000-0300-00000A000000}"/>
            </a:ext>
          </a:extLst>
        </xdr:cNvPr>
        <xdr:cNvSpPr/>
      </xdr:nvSpPr>
      <xdr:spPr>
        <a:xfrm>
          <a:off x="17537904" y="404812"/>
          <a:ext cx="1828800" cy="640080"/>
        </a:xfrm>
        <a:prstGeom prst="roundRect">
          <a:avLst/>
        </a:prstGeom>
        <a:solidFill>
          <a:schemeClr val="accent6"/>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600">
              <a:solidFill>
                <a:schemeClr val="bg1"/>
              </a:solidFill>
            </a:rPr>
            <a:t>Next</a:t>
          </a:r>
        </a:p>
      </xdr:txBody>
    </xdr:sp>
    <xdr:clientData/>
  </xdr:twoCellAnchor>
  <xdr:twoCellAnchor>
    <xdr:from>
      <xdr:col>10</xdr:col>
      <xdr:colOff>378618</xdr:colOff>
      <xdr:row>1</xdr:row>
      <xdr:rowOff>166686</xdr:rowOff>
    </xdr:from>
    <xdr:to>
      <xdr:col>12</xdr:col>
      <xdr:colOff>350043</xdr:colOff>
      <xdr:row>2</xdr:row>
      <xdr:rowOff>116203</xdr:rowOff>
    </xdr:to>
    <xdr:sp macro="" textlink="">
      <xdr:nvSpPr>
        <xdr:cNvPr id="11" name="Rounded Rectangle 9">
          <a:hlinkClick xmlns:r="http://schemas.openxmlformats.org/officeDocument/2006/relationships" r:id="rId4"/>
          <a:extLst>
            <a:ext uri="{FF2B5EF4-FFF2-40B4-BE49-F238E27FC236}">
              <a16:creationId xmlns:a16="http://schemas.microsoft.com/office/drawing/2014/main" id="{00000000-0008-0000-0300-00000B000000}"/>
            </a:ext>
          </a:extLst>
        </xdr:cNvPr>
        <xdr:cNvSpPr/>
      </xdr:nvSpPr>
      <xdr:spPr>
        <a:xfrm>
          <a:off x="15475743" y="404811"/>
          <a:ext cx="1828800" cy="640080"/>
        </a:xfrm>
        <a:prstGeom prst="roundRect">
          <a:avLst/>
        </a:prstGeom>
        <a:solidFill>
          <a:schemeClr val="accent6"/>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600">
              <a:solidFill>
                <a:schemeClr val="bg1"/>
              </a:solidFill>
            </a:rPr>
            <a:t>Back</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26193</xdr:colOff>
      <xdr:row>1</xdr:row>
      <xdr:rowOff>423861</xdr:rowOff>
    </xdr:from>
    <xdr:to>
      <xdr:col>7</xdr:col>
      <xdr:colOff>219075</xdr:colOff>
      <xdr:row>3</xdr:row>
      <xdr:rowOff>219074</xdr:rowOff>
    </xdr:to>
    <xdr:pic>
      <xdr:nvPicPr>
        <xdr:cNvPr id="2" name="image02.png" title="Image">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6731793" y="614361"/>
          <a:ext cx="2221707" cy="538163"/>
        </a:xfrm>
        <a:prstGeom prst="rect">
          <a:avLst/>
        </a:prstGeom>
        <a:noFill/>
      </xdr:spPr>
    </xdr:pic>
    <xdr:clientData fLocksWithSheet="0"/>
  </xdr:twoCellAnchor>
  <xdr:twoCellAnchor editAs="oneCell">
    <xdr:from>
      <xdr:col>7</xdr:col>
      <xdr:colOff>114301</xdr:colOff>
      <xdr:row>0</xdr:row>
      <xdr:rowOff>64293</xdr:rowOff>
    </xdr:from>
    <xdr:to>
      <xdr:col>10</xdr:col>
      <xdr:colOff>600076</xdr:colOff>
      <xdr:row>6</xdr:row>
      <xdr:rowOff>76589</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48726" y="64293"/>
          <a:ext cx="2514600" cy="1574396"/>
        </a:xfrm>
        <a:prstGeom prst="rect">
          <a:avLst/>
        </a:prstGeom>
      </xdr:spPr>
    </xdr:pic>
    <xdr:clientData/>
  </xdr:twoCellAnchor>
  <xdr:twoCellAnchor>
    <xdr:from>
      <xdr:col>11</xdr:col>
      <xdr:colOff>638174</xdr:colOff>
      <xdr:row>0</xdr:row>
      <xdr:rowOff>190499</xdr:rowOff>
    </xdr:from>
    <xdr:to>
      <xdr:col>14</xdr:col>
      <xdr:colOff>438149</xdr:colOff>
      <xdr:row>3</xdr:row>
      <xdr:rowOff>68579</xdr:rowOff>
    </xdr:to>
    <xdr:sp macro="" textlink="">
      <xdr:nvSpPr>
        <xdr:cNvPr id="5" name="Rounded Rectangle 51">
          <a:hlinkClick xmlns:r="http://schemas.openxmlformats.org/officeDocument/2006/relationships" r:id="rId3"/>
          <a:extLst>
            <a:ext uri="{FF2B5EF4-FFF2-40B4-BE49-F238E27FC236}">
              <a16:creationId xmlns:a16="http://schemas.microsoft.com/office/drawing/2014/main" id="{00000000-0008-0000-0400-000005000000}"/>
            </a:ext>
          </a:extLst>
        </xdr:cNvPr>
        <xdr:cNvSpPr/>
      </xdr:nvSpPr>
      <xdr:spPr>
        <a:xfrm>
          <a:off x="12077699" y="190499"/>
          <a:ext cx="1828800" cy="640080"/>
        </a:xfrm>
        <a:prstGeom prst="roundRect">
          <a:avLst/>
        </a:prstGeom>
        <a:solidFill>
          <a:schemeClr val="accent6"/>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600">
              <a:solidFill>
                <a:schemeClr val="bg1"/>
              </a:solidFill>
            </a:rPr>
            <a:t>Back</a:t>
          </a:r>
        </a:p>
      </xdr:txBody>
    </xdr:sp>
    <xdr:clientData/>
  </xdr:twoCellAnchor>
  <xdr:twoCellAnchor>
    <xdr:from>
      <xdr:col>14</xdr:col>
      <xdr:colOff>659607</xdr:colOff>
      <xdr:row>0</xdr:row>
      <xdr:rowOff>188118</xdr:rowOff>
    </xdr:from>
    <xdr:to>
      <xdr:col>17</xdr:col>
      <xdr:colOff>459582</xdr:colOff>
      <xdr:row>3</xdr:row>
      <xdr:rowOff>66198</xdr:rowOff>
    </xdr:to>
    <xdr:sp macro="" textlink="">
      <xdr:nvSpPr>
        <xdr:cNvPr id="6" name="Rounded Rectangle 2">
          <a:hlinkClick xmlns:r="http://schemas.openxmlformats.org/officeDocument/2006/relationships" r:id="rId4"/>
          <a:extLst>
            <a:ext uri="{FF2B5EF4-FFF2-40B4-BE49-F238E27FC236}">
              <a16:creationId xmlns:a16="http://schemas.microsoft.com/office/drawing/2014/main" id="{00000000-0008-0000-0400-000006000000}"/>
            </a:ext>
          </a:extLst>
        </xdr:cNvPr>
        <xdr:cNvSpPr/>
      </xdr:nvSpPr>
      <xdr:spPr>
        <a:xfrm>
          <a:off x="14127957" y="188118"/>
          <a:ext cx="1828800" cy="640080"/>
        </a:xfrm>
        <a:prstGeom prst="roundRect">
          <a:avLst/>
        </a:prstGeom>
        <a:solidFill>
          <a:schemeClr val="accent6"/>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600">
              <a:solidFill>
                <a:schemeClr val="bg1"/>
              </a:solidFill>
            </a:rPr>
            <a:t>Next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127000</xdr:colOff>
      <xdr:row>65</xdr:row>
      <xdr:rowOff>88900</xdr:rowOff>
    </xdr:from>
    <xdr:to>
      <xdr:col>9</xdr:col>
      <xdr:colOff>1917700</xdr:colOff>
      <xdr:row>67</xdr:row>
      <xdr:rowOff>63500</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5108575" y="16214725"/>
          <a:ext cx="1790700" cy="393700"/>
        </a:xfrm>
        <a:prstGeom prst="roundRect">
          <a:avLst/>
        </a:prstGeom>
        <a:solidFill>
          <a:schemeClr val="accent6"/>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600">
              <a:solidFill>
                <a:schemeClr val="bg1"/>
              </a:solidFill>
            </a:rPr>
            <a:t>Next</a:t>
          </a:r>
        </a:p>
      </xdr:txBody>
    </xdr:sp>
    <xdr:clientData/>
  </xdr:twoCellAnchor>
  <xdr:twoCellAnchor editAs="oneCell">
    <xdr:from>
      <xdr:col>9</xdr:col>
      <xdr:colOff>673100</xdr:colOff>
      <xdr:row>1</xdr:row>
      <xdr:rowOff>73025</xdr:rowOff>
    </xdr:from>
    <xdr:to>
      <xdr:col>9</xdr:col>
      <xdr:colOff>3629025</xdr:colOff>
      <xdr:row>3</xdr:row>
      <xdr:rowOff>295275</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5654675" y="301625"/>
          <a:ext cx="2955925" cy="7556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790575</xdr:colOff>
          <xdr:row>8</xdr:row>
          <xdr:rowOff>9525</xdr:rowOff>
        </xdr:from>
        <xdr:to>
          <xdr:col>9</xdr:col>
          <xdr:colOff>409575</xdr:colOff>
          <xdr:row>9</xdr:row>
          <xdr:rowOff>85725</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500-000001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Straight Commission (No Salary/Hourly Pay)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790575</xdr:colOff>
          <xdr:row>9</xdr:row>
          <xdr:rowOff>85725</xdr:rowOff>
        </xdr:from>
        <xdr:to>
          <xdr:col>9</xdr:col>
          <xdr:colOff>85725</xdr:colOff>
          <xdr:row>10</xdr:row>
          <xdr:rowOff>152400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500-00000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Salary/Hourly Plus Commission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790575</xdr:colOff>
          <xdr:row>10</xdr:row>
          <xdr:rowOff>142875</xdr:rowOff>
        </xdr:from>
        <xdr:to>
          <xdr:col>9</xdr:col>
          <xdr:colOff>2209800</xdr:colOff>
          <xdr:row>11</xdr:row>
          <xdr:rowOff>180975</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500-00000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Salary/Hourly Plus Commission with levels/tiers by volume or dollar amount sold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790575</xdr:colOff>
          <xdr:row>11</xdr:row>
          <xdr:rowOff>200025</xdr:rowOff>
        </xdr:from>
        <xdr:to>
          <xdr:col>9</xdr:col>
          <xdr:colOff>942975</xdr:colOff>
          <xdr:row>13</xdr:row>
          <xdr:rowOff>47625</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500-00000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No Commission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790575</xdr:colOff>
          <xdr:row>14</xdr:row>
          <xdr:rowOff>28575</xdr:rowOff>
        </xdr:from>
        <xdr:to>
          <xdr:col>9</xdr:col>
          <xdr:colOff>9525</xdr:colOff>
          <xdr:row>14</xdr:row>
          <xdr:rowOff>304800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500-000005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Other - Please Specify &gt;&gt;&gt;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30</xdr:row>
          <xdr:rowOff>9525</xdr:rowOff>
        </xdr:from>
        <xdr:to>
          <xdr:col>8</xdr:col>
          <xdr:colOff>4143375</xdr:colOff>
          <xdr:row>30</xdr:row>
          <xdr:rowOff>295275</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500-000006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Other - Please Specify &gt;&gt;&gt;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371475</xdr:rowOff>
        </xdr:from>
        <xdr:to>
          <xdr:col>10</xdr:col>
          <xdr:colOff>28575</xdr:colOff>
          <xdr:row>27</xdr:row>
          <xdr:rowOff>47625</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500-000007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½ BBL equivalent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47625</xdr:rowOff>
        </xdr:from>
        <xdr:to>
          <xdr:col>10</xdr:col>
          <xdr:colOff>28575</xdr:colOff>
          <xdr:row>28</xdr:row>
          <xdr:rowOff>114300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500-000008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BBL equivalent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28</xdr:row>
          <xdr:rowOff>142875</xdr:rowOff>
        </xdr:from>
        <xdr:to>
          <xdr:col>10</xdr:col>
          <xdr:colOff>28575</xdr:colOff>
          <xdr:row>29</xdr:row>
          <xdr:rowOff>200025</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500-000009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Case equivalent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238125</xdr:rowOff>
        </xdr:from>
        <xdr:to>
          <xdr:col>10</xdr:col>
          <xdr:colOff>0</xdr:colOff>
          <xdr:row>38</xdr:row>
          <xdr:rowOff>9525</xdr:rowOff>
        </xdr:to>
        <xdr:sp macro="" textlink="">
          <xdr:nvSpPr>
            <xdr:cNvPr id="20490" name="Group Box 10" hidden="1">
              <a:extLst>
                <a:ext uri="{63B3BB69-23CF-44E3-9099-C40C66FF867C}">
                  <a14:compatExt spid="_x0000_s20490"/>
                </a:ext>
                <a:ext uri="{FF2B5EF4-FFF2-40B4-BE49-F238E27FC236}">
                  <a16:creationId xmlns:a16="http://schemas.microsoft.com/office/drawing/2014/main" id="{00000000-0008-0000-0500-00000A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809625</xdr:colOff>
          <xdr:row>34</xdr:row>
          <xdr:rowOff>0</xdr:rowOff>
        </xdr:from>
        <xdr:to>
          <xdr:col>8</xdr:col>
          <xdr:colOff>1790700</xdr:colOff>
          <xdr:row>35</xdr:row>
          <xdr:rowOff>123825</xdr:rowOff>
        </xdr:to>
        <xdr:sp macro="" textlink="">
          <xdr:nvSpPr>
            <xdr:cNvPr id="20491" name="Option Button 11" hidden="1">
              <a:extLst>
                <a:ext uri="{63B3BB69-23CF-44E3-9099-C40C66FF867C}">
                  <a14:compatExt spid="_x0000_s20491"/>
                </a:ext>
                <a:ext uri="{FF2B5EF4-FFF2-40B4-BE49-F238E27FC236}">
                  <a16:creationId xmlns:a16="http://schemas.microsoft.com/office/drawing/2014/main" id="{00000000-0008-0000-0500-00000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809625</xdr:colOff>
          <xdr:row>35</xdr:row>
          <xdr:rowOff>66675</xdr:rowOff>
        </xdr:from>
        <xdr:to>
          <xdr:col>8</xdr:col>
          <xdr:colOff>1790700</xdr:colOff>
          <xdr:row>36</xdr:row>
          <xdr:rowOff>180975</xdr:rowOff>
        </xdr:to>
        <xdr:sp macro="" textlink="">
          <xdr:nvSpPr>
            <xdr:cNvPr id="20492" name="Option Button 12" hidden="1">
              <a:extLst>
                <a:ext uri="{63B3BB69-23CF-44E3-9099-C40C66FF867C}">
                  <a14:compatExt spid="_x0000_s20492"/>
                </a:ext>
                <a:ext uri="{FF2B5EF4-FFF2-40B4-BE49-F238E27FC236}">
                  <a16:creationId xmlns:a16="http://schemas.microsoft.com/office/drawing/2014/main" id="{00000000-0008-0000-0500-00000C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238125</xdr:rowOff>
        </xdr:from>
        <xdr:to>
          <xdr:col>10</xdr:col>
          <xdr:colOff>0</xdr:colOff>
          <xdr:row>23</xdr:row>
          <xdr:rowOff>38100</xdr:rowOff>
        </xdr:to>
        <xdr:sp macro="" textlink="">
          <xdr:nvSpPr>
            <xdr:cNvPr id="20493" name="Group Box 13" hidden="1">
              <a:extLst>
                <a:ext uri="{63B3BB69-23CF-44E3-9099-C40C66FF867C}">
                  <a14:compatExt spid="_x0000_s20493"/>
                </a:ext>
                <a:ext uri="{FF2B5EF4-FFF2-40B4-BE49-F238E27FC236}">
                  <a16:creationId xmlns:a16="http://schemas.microsoft.com/office/drawing/2014/main" id="{00000000-0008-0000-0500-00000D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17</xdr:row>
          <xdr:rowOff>333375</xdr:rowOff>
        </xdr:from>
        <xdr:to>
          <xdr:col>9</xdr:col>
          <xdr:colOff>1752600</xdr:colOff>
          <xdr:row>19</xdr:row>
          <xdr:rowOff>9525</xdr:rowOff>
        </xdr:to>
        <xdr:sp macro="" textlink="">
          <xdr:nvSpPr>
            <xdr:cNvPr id="20494" name="Option Button 14" hidden="1">
              <a:extLst>
                <a:ext uri="{63B3BB69-23CF-44E3-9099-C40C66FF867C}">
                  <a14:compatExt spid="_x0000_s20494"/>
                </a:ext>
                <a:ext uri="{FF2B5EF4-FFF2-40B4-BE49-F238E27FC236}">
                  <a16:creationId xmlns:a16="http://schemas.microsoft.com/office/drawing/2014/main" id="{00000000-0008-0000-0500-00000E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By percentage of gross value of beer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xdr:row>
          <xdr:rowOff>9525</xdr:rowOff>
        </xdr:from>
        <xdr:to>
          <xdr:col>9</xdr:col>
          <xdr:colOff>1752600</xdr:colOff>
          <xdr:row>20</xdr:row>
          <xdr:rowOff>76200</xdr:rowOff>
        </xdr:to>
        <xdr:sp macro="" textlink="">
          <xdr:nvSpPr>
            <xdr:cNvPr id="20495" name="Option Button 15" hidden="1">
              <a:extLst>
                <a:ext uri="{63B3BB69-23CF-44E3-9099-C40C66FF867C}">
                  <a14:compatExt spid="_x0000_s20495"/>
                </a:ext>
                <a:ext uri="{FF2B5EF4-FFF2-40B4-BE49-F238E27FC236}">
                  <a16:creationId xmlns:a16="http://schemas.microsoft.com/office/drawing/2014/main" id="{00000000-0008-0000-0500-00000F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By dollar amount of beer sold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21</xdr:row>
          <xdr:rowOff>200025</xdr:rowOff>
        </xdr:from>
        <xdr:to>
          <xdr:col>9</xdr:col>
          <xdr:colOff>9525</xdr:colOff>
          <xdr:row>23</xdr:row>
          <xdr:rowOff>0</xdr:rowOff>
        </xdr:to>
        <xdr:sp macro="" textlink="">
          <xdr:nvSpPr>
            <xdr:cNvPr id="20496" name="Option Button 16" hidden="1">
              <a:extLst>
                <a:ext uri="{63B3BB69-23CF-44E3-9099-C40C66FF867C}">
                  <a14:compatExt spid="_x0000_s20496"/>
                </a:ext>
                <a:ext uri="{FF2B5EF4-FFF2-40B4-BE49-F238E27FC236}">
                  <a16:creationId xmlns:a16="http://schemas.microsoft.com/office/drawing/2014/main" id="{00000000-0008-0000-0500-000010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Other - Please Specify &gt;&gt;&gt;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40</xdr:row>
          <xdr:rowOff>123825</xdr:rowOff>
        </xdr:from>
        <xdr:to>
          <xdr:col>10</xdr:col>
          <xdr:colOff>47625</xdr:colOff>
          <xdr:row>41</xdr:row>
          <xdr:rowOff>200025</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500-000011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Merit/Performance evaluation based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41</xdr:row>
          <xdr:rowOff>190500</xdr:rowOff>
        </xdr:from>
        <xdr:to>
          <xdr:col>8</xdr:col>
          <xdr:colOff>3895725</xdr:colOff>
          <xdr:row>42</xdr:row>
          <xdr:rowOff>238125</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500-00001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Sales targets - if so, how often &gt;&gt;&gt;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42</xdr:row>
          <xdr:rowOff>219075</xdr:rowOff>
        </xdr:from>
        <xdr:to>
          <xdr:col>8</xdr:col>
          <xdr:colOff>4105275</xdr:colOff>
          <xdr:row>44</xdr:row>
          <xdr:rowOff>0</xdr:rowOff>
        </xdr:to>
        <xdr:sp macro="" textlink="">
          <xdr:nvSpPr>
            <xdr:cNvPr id="20499" name="Check Box 19" hidden="1">
              <a:extLst>
                <a:ext uri="{63B3BB69-23CF-44E3-9099-C40C66FF867C}">
                  <a14:compatExt spid="_x0000_s20499"/>
                </a:ext>
                <a:ext uri="{FF2B5EF4-FFF2-40B4-BE49-F238E27FC236}">
                  <a16:creationId xmlns:a16="http://schemas.microsoft.com/office/drawing/2014/main" id="{00000000-0008-0000-0500-00001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Addition of New Accounts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43</xdr:row>
          <xdr:rowOff>180975</xdr:rowOff>
        </xdr:from>
        <xdr:to>
          <xdr:col>8</xdr:col>
          <xdr:colOff>4114800</xdr:colOff>
          <xdr:row>45</xdr:row>
          <xdr:rowOff>28575</xdr:rowOff>
        </xdr:to>
        <xdr:sp macro="" textlink="">
          <xdr:nvSpPr>
            <xdr:cNvPr id="20500" name="Check Box 20" hidden="1">
              <a:extLst>
                <a:ext uri="{63B3BB69-23CF-44E3-9099-C40C66FF867C}">
                  <a14:compatExt spid="_x0000_s20500"/>
                </a:ext>
                <a:ext uri="{FF2B5EF4-FFF2-40B4-BE49-F238E27FC236}">
                  <a16:creationId xmlns:a16="http://schemas.microsoft.com/office/drawing/2014/main" id="{00000000-0008-0000-0500-00001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 of Taps Taken Over from Competitors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44</xdr:row>
          <xdr:rowOff>200025</xdr:rowOff>
        </xdr:from>
        <xdr:to>
          <xdr:col>8</xdr:col>
          <xdr:colOff>4105275</xdr:colOff>
          <xdr:row>46</xdr:row>
          <xdr:rowOff>47625</xdr:rowOff>
        </xdr:to>
        <xdr:sp macro="" textlink="">
          <xdr:nvSpPr>
            <xdr:cNvPr id="20501" name="Check Box 21" hidden="1">
              <a:extLst>
                <a:ext uri="{63B3BB69-23CF-44E3-9099-C40C66FF867C}">
                  <a14:compatExt spid="_x0000_s20501"/>
                </a:ext>
                <a:ext uri="{FF2B5EF4-FFF2-40B4-BE49-F238E27FC236}">
                  <a16:creationId xmlns:a16="http://schemas.microsoft.com/office/drawing/2014/main" id="{00000000-0008-0000-0500-000015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 of Special Events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46</xdr:row>
          <xdr:rowOff>0</xdr:rowOff>
        </xdr:from>
        <xdr:to>
          <xdr:col>8</xdr:col>
          <xdr:colOff>4076700</xdr:colOff>
          <xdr:row>47</xdr:row>
          <xdr:rowOff>0</xdr:rowOff>
        </xdr:to>
        <xdr:sp macro="" textlink="">
          <xdr:nvSpPr>
            <xdr:cNvPr id="20502" name="Check Box 22" hidden="1">
              <a:extLst>
                <a:ext uri="{63B3BB69-23CF-44E3-9099-C40C66FF867C}">
                  <a14:compatExt spid="_x0000_s20502"/>
                </a:ext>
                <a:ext uri="{FF2B5EF4-FFF2-40B4-BE49-F238E27FC236}">
                  <a16:creationId xmlns:a16="http://schemas.microsoft.com/office/drawing/2014/main" id="{00000000-0008-0000-0500-000016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Other - Please Specify &gt;&gt;&gt;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60</xdr:row>
          <xdr:rowOff>247650</xdr:rowOff>
        </xdr:from>
        <xdr:to>
          <xdr:col>10</xdr:col>
          <xdr:colOff>0</xdr:colOff>
          <xdr:row>65</xdr:row>
          <xdr:rowOff>0</xdr:rowOff>
        </xdr:to>
        <xdr:sp macro="" textlink="">
          <xdr:nvSpPr>
            <xdr:cNvPr id="20503" name="Group Box 23" hidden="1">
              <a:extLst>
                <a:ext uri="{63B3BB69-23CF-44E3-9099-C40C66FF867C}">
                  <a14:compatExt spid="_x0000_s20503"/>
                </a:ext>
                <a:ext uri="{FF2B5EF4-FFF2-40B4-BE49-F238E27FC236}">
                  <a16:creationId xmlns:a16="http://schemas.microsoft.com/office/drawing/2014/main" id="{00000000-0008-0000-0500-000017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61</xdr:row>
          <xdr:rowOff>571500</xdr:rowOff>
        </xdr:from>
        <xdr:to>
          <xdr:col>8</xdr:col>
          <xdr:colOff>1190625</xdr:colOff>
          <xdr:row>62</xdr:row>
          <xdr:rowOff>219075</xdr:rowOff>
        </xdr:to>
        <xdr:sp macro="" textlink="">
          <xdr:nvSpPr>
            <xdr:cNvPr id="20504" name="Option Button 24" hidden="1">
              <a:extLst>
                <a:ext uri="{63B3BB69-23CF-44E3-9099-C40C66FF867C}">
                  <a14:compatExt spid="_x0000_s20504"/>
                </a:ext>
                <a:ext uri="{FF2B5EF4-FFF2-40B4-BE49-F238E27FC236}">
                  <a16:creationId xmlns:a16="http://schemas.microsoft.com/office/drawing/2014/main" id="{00000000-0008-0000-0500-000018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62</xdr:row>
          <xdr:rowOff>200025</xdr:rowOff>
        </xdr:from>
        <xdr:to>
          <xdr:col>8</xdr:col>
          <xdr:colOff>762000</xdr:colOff>
          <xdr:row>63</xdr:row>
          <xdr:rowOff>228600</xdr:rowOff>
        </xdr:to>
        <xdr:sp macro="" textlink="">
          <xdr:nvSpPr>
            <xdr:cNvPr id="20505" name="Option Button 25" hidden="1">
              <a:extLst>
                <a:ext uri="{63B3BB69-23CF-44E3-9099-C40C66FF867C}">
                  <a14:compatExt spid="_x0000_s20505"/>
                </a:ext>
                <a:ext uri="{FF2B5EF4-FFF2-40B4-BE49-F238E27FC236}">
                  <a16:creationId xmlns:a16="http://schemas.microsoft.com/office/drawing/2014/main" id="{00000000-0008-0000-0500-000019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No</a:t>
              </a:r>
            </a:p>
          </xdr:txBody>
        </xdr:sp>
        <xdr:clientData/>
      </xdr:twoCellAnchor>
    </mc:Choice>
    <mc:Fallback/>
  </mc:AlternateContent>
  <xdr:twoCellAnchor>
    <xdr:from>
      <xdr:col>8</xdr:col>
      <xdr:colOff>2400300</xdr:colOff>
      <xdr:row>65</xdr:row>
      <xdr:rowOff>88900</xdr:rowOff>
    </xdr:from>
    <xdr:to>
      <xdr:col>9</xdr:col>
      <xdr:colOff>38100</xdr:colOff>
      <xdr:row>67</xdr:row>
      <xdr:rowOff>63500</xdr:rowOff>
    </xdr:to>
    <xdr:sp macro="" textlink="">
      <xdr:nvSpPr>
        <xdr:cNvPr id="29" name="Rounded Rectangle 51">
          <a:hlinkClick xmlns:r="http://schemas.openxmlformats.org/officeDocument/2006/relationships" r:id="rId3"/>
          <a:extLst>
            <a:ext uri="{FF2B5EF4-FFF2-40B4-BE49-F238E27FC236}">
              <a16:creationId xmlns:a16="http://schemas.microsoft.com/office/drawing/2014/main" id="{00000000-0008-0000-0500-00001D000000}"/>
            </a:ext>
          </a:extLst>
        </xdr:cNvPr>
        <xdr:cNvSpPr/>
      </xdr:nvSpPr>
      <xdr:spPr>
        <a:xfrm>
          <a:off x="3228975" y="16214725"/>
          <a:ext cx="1790700" cy="393700"/>
        </a:xfrm>
        <a:prstGeom prst="roundRect">
          <a:avLst/>
        </a:prstGeom>
        <a:solidFill>
          <a:schemeClr val="accent6"/>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600">
              <a:solidFill>
                <a:schemeClr val="bg1"/>
              </a:solidFill>
            </a:rPr>
            <a:t>Back</a:t>
          </a:r>
        </a:p>
      </xdr:txBody>
    </xdr:sp>
    <xdr:clientData/>
  </xdr:twoCellAnchor>
  <xdr:twoCellAnchor editAs="oneCell">
    <xdr:from>
      <xdr:col>9</xdr:col>
      <xdr:colOff>3857625</xdr:colOff>
      <xdr:row>0</xdr:row>
      <xdr:rowOff>47625</xdr:rowOff>
    </xdr:from>
    <xdr:to>
      <xdr:col>11</xdr:col>
      <xdr:colOff>400050</xdr:colOff>
      <xdr:row>4</xdr:row>
      <xdr:rowOff>281498</xdr:rowOff>
    </xdr:to>
    <xdr:pic>
      <xdr:nvPicPr>
        <xdr:cNvPr id="35" name="Picture 34">
          <a:extLst>
            <a:ext uri="{FF2B5EF4-FFF2-40B4-BE49-F238E27FC236}">
              <a16:creationId xmlns:a16="http://schemas.microsoft.com/office/drawing/2014/main" id="{00000000-0008-0000-0500-00002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839200" y="47625"/>
          <a:ext cx="2286000" cy="130067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790575</xdr:colOff>
          <xdr:row>13</xdr:row>
          <xdr:rowOff>0</xdr:rowOff>
        </xdr:from>
        <xdr:to>
          <xdr:col>9</xdr:col>
          <xdr:colOff>4143375</xdr:colOff>
          <xdr:row>14</xdr:row>
          <xdr:rowOff>66675</xdr:rowOff>
        </xdr:to>
        <xdr:sp macro="" textlink="">
          <xdr:nvSpPr>
            <xdr:cNvPr id="20511" name="Check Box 31" hidden="1">
              <a:extLst>
                <a:ext uri="{63B3BB69-23CF-44E3-9099-C40C66FF867C}">
                  <a14:compatExt spid="_x0000_s20511"/>
                </a:ext>
                <a:ext uri="{FF2B5EF4-FFF2-40B4-BE49-F238E27FC236}">
                  <a16:creationId xmlns:a16="http://schemas.microsoft.com/office/drawing/2014/main" id="{00000000-0008-0000-0500-00001F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No Sales Team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20</xdr:row>
          <xdr:rowOff>104775</xdr:rowOff>
        </xdr:from>
        <xdr:to>
          <xdr:col>9</xdr:col>
          <xdr:colOff>1752600</xdr:colOff>
          <xdr:row>21</xdr:row>
          <xdr:rowOff>180975</xdr:rowOff>
        </xdr:to>
        <xdr:sp macro="" textlink="">
          <xdr:nvSpPr>
            <xdr:cNvPr id="20520" name="Option Button 40" hidden="1">
              <a:extLst>
                <a:ext uri="{63B3BB69-23CF-44E3-9099-C40C66FF867C}">
                  <a14:compatExt spid="_x0000_s20520"/>
                </a:ext>
                <a:ext uri="{FF2B5EF4-FFF2-40B4-BE49-F238E27FC236}">
                  <a16:creationId xmlns:a16="http://schemas.microsoft.com/office/drawing/2014/main" id="{00000000-0008-0000-0500-000028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By base plus growth of case equivalents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104775</xdr:rowOff>
        </xdr:from>
        <xdr:to>
          <xdr:col>10</xdr:col>
          <xdr:colOff>0</xdr:colOff>
          <xdr:row>60</xdr:row>
          <xdr:rowOff>257175</xdr:rowOff>
        </xdr:to>
        <xdr:sp macro="" textlink="">
          <xdr:nvSpPr>
            <xdr:cNvPr id="20521" name="Group Box 41" hidden="1">
              <a:extLst>
                <a:ext uri="{63B3BB69-23CF-44E3-9099-C40C66FF867C}">
                  <a14:compatExt spid="_x0000_s20521"/>
                </a:ext>
                <a:ext uri="{FF2B5EF4-FFF2-40B4-BE49-F238E27FC236}">
                  <a16:creationId xmlns:a16="http://schemas.microsoft.com/office/drawing/2014/main" id="{00000000-0008-0000-0500-000029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9</xdr:col>
      <xdr:colOff>139700</xdr:colOff>
      <xdr:row>42</xdr:row>
      <xdr:rowOff>114300</xdr:rowOff>
    </xdr:from>
    <xdr:to>
      <xdr:col>9</xdr:col>
      <xdr:colOff>1930400</xdr:colOff>
      <xdr:row>44</xdr:row>
      <xdr:rowOff>88900</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1797050" y="7515225"/>
          <a:ext cx="685800" cy="374650"/>
        </a:xfrm>
        <a:prstGeom prst="roundRect">
          <a:avLst/>
        </a:prstGeom>
        <a:solidFill>
          <a:schemeClr val="accent6"/>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600">
              <a:solidFill>
                <a:schemeClr val="bg1"/>
              </a:solidFill>
            </a:rPr>
            <a:t>Next</a:t>
          </a:r>
        </a:p>
      </xdr:txBody>
    </xdr:sp>
    <xdr:clientData/>
  </xdr:twoCellAnchor>
  <xdr:oneCellAnchor>
    <xdr:from>
      <xdr:col>9</xdr:col>
      <xdr:colOff>606425</xdr:colOff>
      <xdr:row>1</xdr:row>
      <xdr:rowOff>38100</xdr:rowOff>
    </xdr:from>
    <xdr:ext cx="3048000" cy="711940"/>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5588000" y="266700"/>
          <a:ext cx="3048000" cy="71194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8</xdr:col>
          <xdr:colOff>0</xdr:colOff>
          <xdr:row>6</xdr:row>
          <xdr:rowOff>0</xdr:rowOff>
        </xdr:from>
        <xdr:to>
          <xdr:col>10</xdr:col>
          <xdr:colOff>0</xdr:colOff>
          <xdr:row>11</xdr:row>
          <xdr:rowOff>9525</xdr:rowOff>
        </xdr:to>
        <xdr:sp macro="" textlink="">
          <xdr:nvSpPr>
            <xdr:cNvPr id="21505" name="Group Box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7</xdr:row>
          <xdr:rowOff>0</xdr:rowOff>
        </xdr:from>
        <xdr:to>
          <xdr:col>8</xdr:col>
          <xdr:colOff>1552575</xdr:colOff>
          <xdr:row>8</xdr:row>
          <xdr:rowOff>57150</xdr:rowOff>
        </xdr:to>
        <xdr:sp macro="" textlink="">
          <xdr:nvSpPr>
            <xdr:cNvPr id="21506" name="Option Button 2" hidden="1">
              <a:extLst>
                <a:ext uri="{63B3BB69-23CF-44E3-9099-C40C66FF867C}">
                  <a14:compatExt spid="_x0000_s21506"/>
                </a:ext>
                <a:ext uri="{FF2B5EF4-FFF2-40B4-BE49-F238E27FC236}">
                  <a16:creationId xmlns:a16="http://schemas.microsoft.com/office/drawing/2014/main" id="{00000000-0008-0000-0600-000002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8</xdr:row>
          <xdr:rowOff>47625</xdr:rowOff>
        </xdr:from>
        <xdr:to>
          <xdr:col>8</xdr:col>
          <xdr:colOff>1323975</xdr:colOff>
          <xdr:row>9</xdr:row>
          <xdr:rowOff>95250</xdr:rowOff>
        </xdr:to>
        <xdr:sp macro="" textlink="">
          <xdr:nvSpPr>
            <xdr:cNvPr id="21507" name="Option Button 3" hidden="1">
              <a:extLst>
                <a:ext uri="{63B3BB69-23CF-44E3-9099-C40C66FF867C}">
                  <a14:compatExt spid="_x0000_s21507"/>
                </a:ext>
                <a:ext uri="{FF2B5EF4-FFF2-40B4-BE49-F238E27FC236}">
                  <a16:creationId xmlns:a16="http://schemas.microsoft.com/office/drawing/2014/main" id="{00000000-0008-0000-0600-000003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10</xdr:col>
          <xdr:colOff>0</xdr:colOff>
          <xdr:row>25</xdr:row>
          <xdr:rowOff>171450</xdr:rowOff>
        </xdr:to>
        <xdr:sp macro="" textlink="">
          <xdr:nvSpPr>
            <xdr:cNvPr id="21508" name="Group Box 4" hidden="1">
              <a:extLst>
                <a:ext uri="{63B3BB69-23CF-44E3-9099-C40C66FF867C}">
                  <a14:compatExt spid="_x0000_s21508"/>
                </a:ext>
                <a:ext uri="{FF2B5EF4-FFF2-40B4-BE49-F238E27FC236}">
                  <a16:creationId xmlns:a16="http://schemas.microsoft.com/office/drawing/2014/main" id="{00000000-0008-0000-0600-000004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19</xdr:row>
          <xdr:rowOff>38100</xdr:rowOff>
        </xdr:from>
        <xdr:to>
          <xdr:col>8</xdr:col>
          <xdr:colOff>3724275</xdr:colOff>
          <xdr:row>20</xdr:row>
          <xdr:rowOff>142875</xdr:rowOff>
        </xdr:to>
        <xdr:sp macro="" textlink="">
          <xdr:nvSpPr>
            <xdr:cNvPr id="21509" name="Option Button 5" hidden="1">
              <a:extLst>
                <a:ext uri="{63B3BB69-23CF-44E3-9099-C40C66FF867C}">
                  <a14:compatExt spid="_x0000_s21509"/>
                </a:ext>
                <a:ext uri="{FF2B5EF4-FFF2-40B4-BE49-F238E27FC236}">
                  <a16:creationId xmlns:a16="http://schemas.microsoft.com/office/drawing/2014/main" id="{00000000-0008-0000-0600-000005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New Employees (less than 1 year employment)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20</xdr:row>
          <xdr:rowOff>152400</xdr:rowOff>
        </xdr:from>
        <xdr:to>
          <xdr:col>8</xdr:col>
          <xdr:colOff>2438400</xdr:colOff>
          <xdr:row>22</xdr:row>
          <xdr:rowOff>9525</xdr:rowOff>
        </xdr:to>
        <xdr:sp macro="" textlink="">
          <xdr:nvSpPr>
            <xdr:cNvPr id="21510" name="Option Button 6" hidden="1">
              <a:extLst>
                <a:ext uri="{63B3BB69-23CF-44E3-9099-C40C66FF867C}">
                  <a14:compatExt spid="_x0000_s21510"/>
                </a:ext>
                <a:ext uri="{FF2B5EF4-FFF2-40B4-BE49-F238E27FC236}">
                  <a16:creationId xmlns:a16="http://schemas.microsoft.com/office/drawing/2014/main" id="{00000000-0008-0000-0600-000006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1-5 years employment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22</xdr:row>
          <xdr:rowOff>47625</xdr:rowOff>
        </xdr:from>
        <xdr:to>
          <xdr:col>8</xdr:col>
          <xdr:colOff>2219325</xdr:colOff>
          <xdr:row>23</xdr:row>
          <xdr:rowOff>114300</xdr:rowOff>
        </xdr:to>
        <xdr:sp macro="" textlink="">
          <xdr:nvSpPr>
            <xdr:cNvPr id="21511" name="Option Button 7" hidden="1">
              <a:extLst>
                <a:ext uri="{63B3BB69-23CF-44E3-9099-C40C66FF867C}">
                  <a14:compatExt spid="_x0000_s21511"/>
                </a:ext>
                <a:ext uri="{FF2B5EF4-FFF2-40B4-BE49-F238E27FC236}">
                  <a16:creationId xmlns:a16="http://schemas.microsoft.com/office/drawing/2014/main" id="{00000000-0008-0000-0600-000007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5-10 years employment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23</xdr:row>
          <xdr:rowOff>152400</xdr:rowOff>
        </xdr:from>
        <xdr:to>
          <xdr:col>8</xdr:col>
          <xdr:colOff>4105275</xdr:colOff>
          <xdr:row>25</xdr:row>
          <xdr:rowOff>9525</xdr:rowOff>
        </xdr:to>
        <xdr:sp macro="" textlink="">
          <xdr:nvSpPr>
            <xdr:cNvPr id="21512" name="Option Button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Greater than 10 years employment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161925</xdr:rowOff>
        </xdr:from>
        <xdr:to>
          <xdr:col>10</xdr:col>
          <xdr:colOff>0</xdr:colOff>
          <xdr:row>35</xdr:row>
          <xdr:rowOff>114300</xdr:rowOff>
        </xdr:to>
        <xdr:sp macro="" textlink="">
          <xdr:nvSpPr>
            <xdr:cNvPr id="21513" name="Group Box 9" hidden="1">
              <a:extLst>
                <a:ext uri="{63B3BB69-23CF-44E3-9099-C40C66FF867C}">
                  <a14:compatExt spid="_x0000_s21513"/>
                </a:ext>
                <a:ext uri="{FF2B5EF4-FFF2-40B4-BE49-F238E27FC236}">
                  <a16:creationId xmlns:a16="http://schemas.microsoft.com/office/drawing/2014/main" id="{00000000-0008-0000-0600-000009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28</xdr:row>
          <xdr:rowOff>85725</xdr:rowOff>
        </xdr:from>
        <xdr:to>
          <xdr:col>8</xdr:col>
          <xdr:colOff>4029075</xdr:colOff>
          <xdr:row>29</xdr:row>
          <xdr:rowOff>104775</xdr:rowOff>
        </xdr:to>
        <xdr:sp macro="" textlink="">
          <xdr:nvSpPr>
            <xdr:cNvPr id="21514" name="Option Button 10" hidden="1">
              <a:extLst>
                <a:ext uri="{63B3BB69-23CF-44E3-9099-C40C66FF867C}">
                  <a14:compatExt spid="_x0000_s21514"/>
                </a:ext>
                <a:ext uri="{FF2B5EF4-FFF2-40B4-BE49-F238E27FC236}">
                  <a16:creationId xmlns:a16="http://schemas.microsoft.com/office/drawing/2014/main" id="{00000000-0008-0000-0600-00000A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Fully Integrated (vacation + sick + holiday)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29</xdr:row>
          <xdr:rowOff>142875</xdr:rowOff>
        </xdr:from>
        <xdr:to>
          <xdr:col>8</xdr:col>
          <xdr:colOff>4695825</xdr:colOff>
          <xdr:row>31</xdr:row>
          <xdr:rowOff>95250</xdr:rowOff>
        </xdr:to>
        <xdr:sp macro="" textlink="">
          <xdr:nvSpPr>
            <xdr:cNvPr id="21515" name="Option Button 11" hidden="1">
              <a:extLst>
                <a:ext uri="{63B3BB69-23CF-44E3-9099-C40C66FF867C}">
                  <a14:compatExt spid="_x0000_s21515"/>
                </a:ext>
                <a:ext uri="{FF2B5EF4-FFF2-40B4-BE49-F238E27FC236}">
                  <a16:creationId xmlns:a16="http://schemas.microsoft.com/office/drawing/2014/main" id="{00000000-0008-0000-0600-00000B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Not Integrated (vacation, sick, and holidays separate)</a:t>
              </a:r>
            </a:p>
          </xdr:txBody>
        </xdr:sp>
        <xdr:clientData/>
      </xdr:twoCellAnchor>
    </mc:Choice>
    <mc:Fallback/>
  </mc:AlternateContent>
  <xdr:twoCellAnchor>
    <xdr:from>
      <xdr:col>8</xdr:col>
      <xdr:colOff>3162300</xdr:colOff>
      <xdr:row>42</xdr:row>
      <xdr:rowOff>114300</xdr:rowOff>
    </xdr:from>
    <xdr:to>
      <xdr:col>9</xdr:col>
      <xdr:colOff>63500</xdr:colOff>
      <xdr:row>44</xdr:row>
      <xdr:rowOff>88900</xdr:rowOff>
    </xdr:to>
    <xdr:sp macro="" textlink="">
      <xdr:nvSpPr>
        <xdr:cNvPr id="15" name="Rounded Rectangle 15">
          <a:hlinkClick xmlns:r="http://schemas.openxmlformats.org/officeDocument/2006/relationships" r:id="rId3"/>
          <a:extLst>
            <a:ext uri="{FF2B5EF4-FFF2-40B4-BE49-F238E27FC236}">
              <a16:creationId xmlns:a16="http://schemas.microsoft.com/office/drawing/2014/main" id="{00000000-0008-0000-0600-00000F000000}"/>
            </a:ext>
          </a:extLst>
        </xdr:cNvPr>
        <xdr:cNvSpPr/>
      </xdr:nvSpPr>
      <xdr:spPr>
        <a:xfrm>
          <a:off x="10420350" y="10020300"/>
          <a:ext cx="1739900" cy="393700"/>
        </a:xfrm>
        <a:prstGeom prst="roundRect">
          <a:avLst/>
        </a:prstGeom>
        <a:solidFill>
          <a:schemeClr val="accent6"/>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600">
              <a:solidFill>
                <a:schemeClr val="bg1"/>
              </a:solidFill>
            </a:rPr>
            <a:t>Back</a:t>
          </a:r>
        </a:p>
      </xdr:txBody>
    </xdr:sp>
    <xdr:clientData/>
  </xdr:twoCellAnchor>
  <xdr:twoCellAnchor editAs="oneCell">
    <xdr:from>
      <xdr:col>9</xdr:col>
      <xdr:colOff>3867150</xdr:colOff>
      <xdr:row>0</xdr:row>
      <xdr:rowOff>0</xdr:rowOff>
    </xdr:from>
    <xdr:to>
      <xdr:col>10</xdr:col>
      <xdr:colOff>876300</xdr:colOff>
      <xdr:row>4</xdr:row>
      <xdr:rowOff>233873</xdr:rowOff>
    </xdr:to>
    <xdr:pic>
      <xdr:nvPicPr>
        <xdr:cNvPr id="16" name="Picture 15">
          <a:extLst>
            <a:ext uri="{FF2B5EF4-FFF2-40B4-BE49-F238E27FC236}">
              <a16:creationId xmlns:a16="http://schemas.microsoft.com/office/drawing/2014/main" id="{00000000-0008-0000-0600-000010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848725" y="0"/>
          <a:ext cx="2286000" cy="130067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114300</xdr:colOff>
          <xdr:row>31</xdr:row>
          <xdr:rowOff>66675</xdr:rowOff>
        </xdr:from>
        <xdr:to>
          <xdr:col>8</xdr:col>
          <xdr:colOff>4695825</xdr:colOff>
          <xdr:row>33</xdr:row>
          <xdr:rowOff>9525</xdr:rowOff>
        </xdr:to>
        <xdr:sp macro="" textlink="">
          <xdr:nvSpPr>
            <xdr:cNvPr id="21518" name="Option Button 14" hidden="1">
              <a:extLst>
                <a:ext uri="{63B3BB69-23CF-44E3-9099-C40C66FF867C}">
                  <a14:compatExt spid="_x0000_s21518"/>
                </a:ext>
                <a:ext uri="{FF2B5EF4-FFF2-40B4-BE49-F238E27FC236}">
                  <a16:creationId xmlns:a16="http://schemas.microsoft.com/office/drawing/2014/main" id="{00000000-0008-0000-0600-00000E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Unlimited PTO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32</xdr:row>
          <xdr:rowOff>104775</xdr:rowOff>
        </xdr:from>
        <xdr:to>
          <xdr:col>8</xdr:col>
          <xdr:colOff>4686300</xdr:colOff>
          <xdr:row>35</xdr:row>
          <xdr:rowOff>114300</xdr:rowOff>
        </xdr:to>
        <xdr:sp macro="" textlink="">
          <xdr:nvSpPr>
            <xdr:cNvPr id="21521" name="Option Button 17" hidden="1">
              <a:extLst>
                <a:ext uri="{63B3BB69-23CF-44E3-9099-C40C66FF867C}">
                  <a14:compatExt spid="_x0000_s21521"/>
                </a:ext>
                <a:ext uri="{FF2B5EF4-FFF2-40B4-BE49-F238E27FC236}">
                  <a16:creationId xmlns:a16="http://schemas.microsoft.com/office/drawing/2014/main" id="{00000000-0008-0000-0600-000011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Partially Integrated (For Example: vacation + sick; not holiday) Explain</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9</xdr:col>
      <xdr:colOff>114300</xdr:colOff>
      <xdr:row>33</xdr:row>
      <xdr:rowOff>88900</xdr:rowOff>
    </xdr:from>
    <xdr:to>
      <xdr:col>9</xdr:col>
      <xdr:colOff>1905000</xdr:colOff>
      <xdr:row>35</xdr:row>
      <xdr:rowOff>63500</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5095875" y="8404225"/>
          <a:ext cx="1790700" cy="393700"/>
        </a:xfrm>
        <a:prstGeom prst="roundRect">
          <a:avLst/>
        </a:prstGeom>
        <a:solidFill>
          <a:schemeClr val="accent6"/>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600">
              <a:solidFill>
                <a:schemeClr val="bg1"/>
              </a:solidFill>
            </a:rPr>
            <a:t>Next</a:t>
          </a:r>
        </a:p>
      </xdr:txBody>
    </xdr:sp>
    <xdr:clientData/>
  </xdr:twoCellAnchor>
  <xdr:twoCellAnchor editAs="oneCell">
    <xdr:from>
      <xdr:col>9</xdr:col>
      <xdr:colOff>768350</xdr:colOff>
      <xdr:row>1</xdr:row>
      <xdr:rowOff>92075</xdr:rowOff>
    </xdr:from>
    <xdr:to>
      <xdr:col>9</xdr:col>
      <xdr:colOff>3816350</xdr:colOff>
      <xdr:row>3</xdr:row>
      <xdr:rowOff>270615</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stretch>
          <a:fillRect/>
        </a:stretch>
      </xdr:blipFill>
      <xdr:spPr>
        <a:xfrm>
          <a:off x="5749925" y="320675"/>
          <a:ext cx="3048000" cy="71194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0</xdr:colOff>
          <xdr:row>6</xdr:row>
          <xdr:rowOff>0</xdr:rowOff>
        </xdr:from>
        <xdr:to>
          <xdr:col>10</xdr:col>
          <xdr:colOff>0</xdr:colOff>
          <xdr:row>12</xdr:row>
          <xdr:rowOff>9525</xdr:rowOff>
        </xdr:to>
        <xdr:sp macro="" textlink="">
          <xdr:nvSpPr>
            <xdr:cNvPr id="22529" name="Group Box 1" hidden="1">
              <a:extLst>
                <a:ext uri="{63B3BB69-23CF-44E3-9099-C40C66FF867C}">
                  <a14:compatExt spid="_x0000_s22529"/>
                </a:ext>
                <a:ext uri="{FF2B5EF4-FFF2-40B4-BE49-F238E27FC236}">
                  <a16:creationId xmlns:a16="http://schemas.microsoft.com/office/drawing/2014/main" id="{00000000-0008-0000-0700-000001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8</xdr:row>
          <xdr:rowOff>38100</xdr:rowOff>
        </xdr:from>
        <xdr:to>
          <xdr:col>8</xdr:col>
          <xdr:colOff>3800475</xdr:colOff>
          <xdr:row>9</xdr:row>
          <xdr:rowOff>104775</xdr:rowOff>
        </xdr:to>
        <xdr:sp macro="" textlink="">
          <xdr:nvSpPr>
            <xdr:cNvPr id="22530" name="Option Button 2" hidden="1">
              <a:extLst>
                <a:ext uri="{63B3BB69-23CF-44E3-9099-C40C66FF867C}">
                  <a14:compatExt spid="_x0000_s22530"/>
                </a:ext>
                <a:ext uri="{FF2B5EF4-FFF2-40B4-BE49-F238E27FC236}">
                  <a16:creationId xmlns:a16="http://schemas.microsoft.com/office/drawing/2014/main" id="{00000000-0008-0000-0700-000002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xdr:row>
          <xdr:rowOff>104775</xdr:rowOff>
        </xdr:from>
        <xdr:to>
          <xdr:col>8</xdr:col>
          <xdr:colOff>1704975</xdr:colOff>
          <xdr:row>10</xdr:row>
          <xdr:rowOff>152400</xdr:rowOff>
        </xdr:to>
        <xdr:sp macro="" textlink="">
          <xdr:nvSpPr>
            <xdr:cNvPr id="22531" name="Option Button 3" hidden="1">
              <a:extLst>
                <a:ext uri="{63B3BB69-23CF-44E3-9099-C40C66FF867C}">
                  <a14:compatExt spid="_x0000_s22531"/>
                </a:ext>
                <a:ext uri="{FF2B5EF4-FFF2-40B4-BE49-F238E27FC236}">
                  <a16:creationId xmlns:a16="http://schemas.microsoft.com/office/drawing/2014/main" id="{00000000-0008-0000-0700-000003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19</xdr:row>
          <xdr:rowOff>295275</xdr:rowOff>
        </xdr:from>
        <xdr:to>
          <xdr:col>8</xdr:col>
          <xdr:colOff>1609725</xdr:colOff>
          <xdr:row>21</xdr:row>
          <xdr:rowOff>76200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700-000004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Employee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21</xdr:row>
          <xdr:rowOff>47625</xdr:rowOff>
        </xdr:from>
        <xdr:to>
          <xdr:col>9</xdr:col>
          <xdr:colOff>600075</xdr:colOff>
          <xdr:row>22</xdr:row>
          <xdr:rowOff>152400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700-000005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Employee + spouse/domestic partner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22</xdr:row>
          <xdr:rowOff>123825</xdr:rowOff>
        </xdr:from>
        <xdr:to>
          <xdr:col>8</xdr:col>
          <xdr:colOff>1762125</xdr:colOff>
          <xdr:row>23</xdr:row>
          <xdr:rowOff>180975</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700-000006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Employee + family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23</xdr:row>
          <xdr:rowOff>190500</xdr:rowOff>
        </xdr:from>
        <xdr:to>
          <xdr:col>8</xdr:col>
          <xdr:colOff>2238375</xdr:colOff>
          <xdr:row>25</xdr:row>
          <xdr:rowOff>28575</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700-000007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10</xdr:col>
          <xdr:colOff>0</xdr:colOff>
          <xdr:row>33</xdr:row>
          <xdr:rowOff>0</xdr:rowOff>
        </xdr:to>
        <xdr:sp macro="" textlink="">
          <xdr:nvSpPr>
            <xdr:cNvPr id="22536" name="Group Box 8" hidden="1">
              <a:extLst>
                <a:ext uri="{63B3BB69-23CF-44E3-9099-C40C66FF867C}">
                  <a14:compatExt spid="_x0000_s22536"/>
                </a:ext>
                <a:ext uri="{FF2B5EF4-FFF2-40B4-BE49-F238E27FC236}">
                  <a16:creationId xmlns:a16="http://schemas.microsoft.com/office/drawing/2014/main" id="{00000000-0008-0000-0700-000008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29</xdr:row>
          <xdr:rowOff>47625</xdr:rowOff>
        </xdr:from>
        <xdr:to>
          <xdr:col>8</xdr:col>
          <xdr:colOff>1981200</xdr:colOff>
          <xdr:row>30</xdr:row>
          <xdr:rowOff>104775</xdr:rowOff>
        </xdr:to>
        <xdr:sp macro="" textlink="">
          <xdr:nvSpPr>
            <xdr:cNvPr id="22537" name="Option Button 9" hidden="1">
              <a:extLst>
                <a:ext uri="{63B3BB69-23CF-44E3-9099-C40C66FF867C}">
                  <a14:compatExt spid="_x0000_s22537"/>
                </a:ext>
                <a:ext uri="{FF2B5EF4-FFF2-40B4-BE49-F238E27FC236}">
                  <a16:creationId xmlns:a16="http://schemas.microsoft.com/office/drawing/2014/main" id="{00000000-0008-0000-0700-000009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30</xdr:row>
          <xdr:rowOff>104775</xdr:rowOff>
        </xdr:from>
        <xdr:to>
          <xdr:col>8</xdr:col>
          <xdr:colOff>2133600</xdr:colOff>
          <xdr:row>31</xdr:row>
          <xdr:rowOff>152400</xdr:rowOff>
        </xdr:to>
        <xdr:sp macro="" textlink="">
          <xdr:nvSpPr>
            <xdr:cNvPr id="22538" name="Option Button 10" hidden="1">
              <a:extLst>
                <a:ext uri="{63B3BB69-23CF-44E3-9099-C40C66FF867C}">
                  <a14:compatExt spid="_x0000_s22538"/>
                </a:ext>
                <a:ext uri="{FF2B5EF4-FFF2-40B4-BE49-F238E27FC236}">
                  <a16:creationId xmlns:a16="http://schemas.microsoft.com/office/drawing/2014/main" id="{00000000-0008-0000-0700-00000A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No</a:t>
              </a:r>
            </a:p>
          </xdr:txBody>
        </xdr:sp>
        <xdr:clientData/>
      </xdr:twoCellAnchor>
    </mc:Choice>
    <mc:Fallback/>
  </mc:AlternateContent>
  <xdr:twoCellAnchor>
    <xdr:from>
      <xdr:col>8</xdr:col>
      <xdr:colOff>2413000</xdr:colOff>
      <xdr:row>33</xdr:row>
      <xdr:rowOff>88900</xdr:rowOff>
    </xdr:from>
    <xdr:to>
      <xdr:col>9</xdr:col>
      <xdr:colOff>50800</xdr:colOff>
      <xdr:row>35</xdr:row>
      <xdr:rowOff>63500</xdr:rowOff>
    </xdr:to>
    <xdr:sp macro="" textlink="">
      <xdr:nvSpPr>
        <xdr:cNvPr id="14" name="Rounded Rectangle 14">
          <a:hlinkClick xmlns:r="http://schemas.openxmlformats.org/officeDocument/2006/relationships" r:id="rId3"/>
          <a:extLst>
            <a:ext uri="{FF2B5EF4-FFF2-40B4-BE49-F238E27FC236}">
              <a16:creationId xmlns:a16="http://schemas.microsoft.com/office/drawing/2014/main" id="{00000000-0008-0000-0700-00000E000000}"/>
            </a:ext>
          </a:extLst>
        </xdr:cNvPr>
        <xdr:cNvSpPr/>
      </xdr:nvSpPr>
      <xdr:spPr>
        <a:xfrm>
          <a:off x="3241675" y="8404225"/>
          <a:ext cx="1790700" cy="393700"/>
        </a:xfrm>
        <a:prstGeom prst="roundRect">
          <a:avLst/>
        </a:prstGeom>
        <a:solidFill>
          <a:schemeClr val="accent6"/>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600">
              <a:solidFill>
                <a:schemeClr val="bg1"/>
              </a:solidFill>
            </a:rPr>
            <a:t>Back</a:t>
          </a:r>
        </a:p>
      </xdr:txBody>
    </xdr:sp>
    <xdr:clientData/>
  </xdr:twoCellAnchor>
  <xdr:twoCellAnchor editAs="oneCell">
    <xdr:from>
      <xdr:col>9</xdr:col>
      <xdr:colOff>3943350</xdr:colOff>
      <xdr:row>0</xdr:row>
      <xdr:rowOff>47625</xdr:rowOff>
    </xdr:from>
    <xdr:to>
      <xdr:col>11</xdr:col>
      <xdr:colOff>485775</xdr:colOff>
      <xdr:row>4</xdr:row>
      <xdr:rowOff>281498</xdr:rowOff>
    </xdr:to>
    <xdr:pic>
      <xdr:nvPicPr>
        <xdr:cNvPr id="15" name="Picture 14">
          <a:extLst>
            <a:ext uri="{FF2B5EF4-FFF2-40B4-BE49-F238E27FC236}">
              <a16:creationId xmlns:a16="http://schemas.microsoft.com/office/drawing/2014/main" id="{00000000-0008-0000-07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924925" y="47625"/>
          <a:ext cx="2286000" cy="130067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127000</xdr:colOff>
      <xdr:row>38</xdr:row>
      <xdr:rowOff>101600</xdr:rowOff>
    </xdr:from>
    <xdr:to>
      <xdr:col>9</xdr:col>
      <xdr:colOff>1917700</xdr:colOff>
      <xdr:row>40</xdr:row>
      <xdr:rowOff>76200</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5108575" y="9236075"/>
          <a:ext cx="1790700" cy="393700"/>
        </a:xfrm>
        <a:prstGeom prst="roundRect">
          <a:avLst/>
        </a:prstGeom>
        <a:solidFill>
          <a:schemeClr val="accent6"/>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600">
              <a:solidFill>
                <a:schemeClr val="bg1"/>
              </a:solidFill>
            </a:rPr>
            <a:t>Next</a:t>
          </a:r>
        </a:p>
      </xdr:txBody>
    </xdr:sp>
    <xdr:clientData/>
  </xdr:twoCellAnchor>
  <xdr:twoCellAnchor editAs="oneCell">
    <xdr:from>
      <xdr:col>9</xdr:col>
      <xdr:colOff>644525</xdr:colOff>
      <xdr:row>1</xdr:row>
      <xdr:rowOff>101600</xdr:rowOff>
    </xdr:from>
    <xdr:to>
      <xdr:col>9</xdr:col>
      <xdr:colOff>3692525</xdr:colOff>
      <xdr:row>3</xdr:row>
      <xdr:rowOff>280140</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a:stretch>
          <a:fillRect/>
        </a:stretch>
      </xdr:blipFill>
      <xdr:spPr>
        <a:xfrm>
          <a:off x="5626100" y="330200"/>
          <a:ext cx="3048000" cy="71194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0</xdr:colOff>
          <xdr:row>6</xdr:row>
          <xdr:rowOff>0</xdr:rowOff>
        </xdr:from>
        <xdr:to>
          <xdr:col>10</xdr:col>
          <xdr:colOff>0</xdr:colOff>
          <xdr:row>11</xdr:row>
          <xdr:rowOff>9525</xdr:rowOff>
        </xdr:to>
        <xdr:sp macro="" textlink="">
          <xdr:nvSpPr>
            <xdr:cNvPr id="23553" name="Group Box 1" hidden="1">
              <a:extLst>
                <a:ext uri="{63B3BB69-23CF-44E3-9099-C40C66FF867C}">
                  <a14:compatExt spid="_x0000_s23553"/>
                </a:ext>
                <a:ext uri="{FF2B5EF4-FFF2-40B4-BE49-F238E27FC236}">
                  <a16:creationId xmlns:a16="http://schemas.microsoft.com/office/drawing/2014/main" id="{00000000-0008-0000-0800-000001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8</xdr:row>
          <xdr:rowOff>47625</xdr:rowOff>
        </xdr:from>
        <xdr:to>
          <xdr:col>8</xdr:col>
          <xdr:colOff>2028825</xdr:colOff>
          <xdr:row>9</xdr:row>
          <xdr:rowOff>114300</xdr:rowOff>
        </xdr:to>
        <xdr:sp macro="" textlink="">
          <xdr:nvSpPr>
            <xdr:cNvPr id="23554" name="Option Button 2" hidden="1">
              <a:extLst>
                <a:ext uri="{63B3BB69-23CF-44E3-9099-C40C66FF867C}">
                  <a14:compatExt spid="_x0000_s23554"/>
                </a:ext>
                <a:ext uri="{FF2B5EF4-FFF2-40B4-BE49-F238E27FC236}">
                  <a16:creationId xmlns:a16="http://schemas.microsoft.com/office/drawing/2014/main" id="{00000000-0008-0000-0800-000002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9</xdr:row>
          <xdr:rowOff>152400</xdr:rowOff>
        </xdr:from>
        <xdr:to>
          <xdr:col>8</xdr:col>
          <xdr:colOff>2514600</xdr:colOff>
          <xdr:row>10</xdr:row>
          <xdr:rowOff>200025</xdr:rowOff>
        </xdr:to>
        <xdr:sp macro="" textlink="">
          <xdr:nvSpPr>
            <xdr:cNvPr id="23555" name="Option Button 3" hidden="1">
              <a:extLst>
                <a:ext uri="{63B3BB69-23CF-44E3-9099-C40C66FF867C}">
                  <a14:compatExt spid="_x0000_s23555"/>
                </a:ext>
                <a:ext uri="{FF2B5EF4-FFF2-40B4-BE49-F238E27FC236}">
                  <a16:creationId xmlns:a16="http://schemas.microsoft.com/office/drawing/2014/main" id="{00000000-0008-0000-0800-000003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15</xdr:row>
          <xdr:rowOff>104775</xdr:rowOff>
        </xdr:from>
        <xdr:to>
          <xdr:col>8</xdr:col>
          <xdr:colOff>4010025</xdr:colOff>
          <xdr:row>16</xdr:row>
          <xdr:rowOff>152400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800-000004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Defined contribution (e.g., 401(k))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16</xdr:row>
          <xdr:rowOff>142875</xdr:rowOff>
        </xdr:from>
        <xdr:to>
          <xdr:col>8</xdr:col>
          <xdr:colOff>3686175</xdr:colOff>
          <xdr:row>17</xdr:row>
          <xdr:rowOff>190500</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800-000005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SERP (Supplemental Executive Retirement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17</xdr:row>
          <xdr:rowOff>180975</xdr:rowOff>
        </xdr:from>
        <xdr:to>
          <xdr:col>8</xdr:col>
          <xdr:colOff>2962275</xdr:colOff>
          <xdr:row>18</xdr:row>
          <xdr:rowOff>228600</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800-000006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23</xdr:row>
          <xdr:rowOff>142875</xdr:rowOff>
        </xdr:from>
        <xdr:to>
          <xdr:col>8</xdr:col>
          <xdr:colOff>4086225</xdr:colOff>
          <xdr:row>24</xdr:row>
          <xdr:rowOff>190500</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00000000-0008-0000-0800-000007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Match employee contribution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24</xdr:row>
          <xdr:rowOff>161925</xdr:rowOff>
        </xdr:from>
        <xdr:to>
          <xdr:col>9</xdr:col>
          <xdr:colOff>0</xdr:colOff>
          <xdr:row>26</xdr:row>
          <xdr:rowOff>0</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id="{00000000-0008-0000-0800-000008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Floor contribution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25</xdr:row>
          <xdr:rowOff>190500</xdr:rowOff>
        </xdr:from>
        <xdr:to>
          <xdr:col>9</xdr:col>
          <xdr:colOff>9525</xdr:colOff>
          <xdr:row>27</xdr:row>
          <xdr:rowOff>28575</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0800-000009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28</xdr:row>
          <xdr:rowOff>0</xdr:rowOff>
        </xdr:from>
        <xdr:to>
          <xdr:col>10</xdr:col>
          <xdr:colOff>0</xdr:colOff>
          <xdr:row>37</xdr:row>
          <xdr:rowOff>200025</xdr:rowOff>
        </xdr:to>
        <xdr:sp macro="" textlink="">
          <xdr:nvSpPr>
            <xdr:cNvPr id="23562" name="Group Box 10" hidden="1">
              <a:extLst>
                <a:ext uri="{63B3BB69-23CF-44E3-9099-C40C66FF867C}">
                  <a14:compatExt spid="_x0000_s23562"/>
                </a:ext>
                <a:ext uri="{FF2B5EF4-FFF2-40B4-BE49-F238E27FC236}">
                  <a16:creationId xmlns:a16="http://schemas.microsoft.com/office/drawing/2014/main" id="{00000000-0008-0000-0800-00000A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31</xdr:row>
          <xdr:rowOff>142875</xdr:rowOff>
        </xdr:from>
        <xdr:to>
          <xdr:col>8</xdr:col>
          <xdr:colOff>2562225</xdr:colOff>
          <xdr:row>32</xdr:row>
          <xdr:rowOff>190500</xdr:rowOff>
        </xdr:to>
        <xdr:sp macro="" textlink="">
          <xdr:nvSpPr>
            <xdr:cNvPr id="23563" name="Option Button 11" hidden="1">
              <a:extLst>
                <a:ext uri="{63B3BB69-23CF-44E3-9099-C40C66FF867C}">
                  <a14:compatExt spid="_x0000_s23563"/>
                </a:ext>
                <a:ext uri="{FF2B5EF4-FFF2-40B4-BE49-F238E27FC236}">
                  <a16:creationId xmlns:a16="http://schemas.microsoft.com/office/drawing/2014/main" id="{00000000-0008-0000-0800-00000B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After 6 months employment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32</xdr:row>
          <xdr:rowOff>152400</xdr:rowOff>
        </xdr:from>
        <xdr:to>
          <xdr:col>8</xdr:col>
          <xdr:colOff>2886075</xdr:colOff>
          <xdr:row>33</xdr:row>
          <xdr:rowOff>200025</xdr:rowOff>
        </xdr:to>
        <xdr:sp macro="" textlink="">
          <xdr:nvSpPr>
            <xdr:cNvPr id="23564" name="Option Button 12" hidden="1">
              <a:extLst>
                <a:ext uri="{63B3BB69-23CF-44E3-9099-C40C66FF867C}">
                  <a14:compatExt spid="_x0000_s23564"/>
                </a:ext>
                <a:ext uri="{FF2B5EF4-FFF2-40B4-BE49-F238E27FC236}">
                  <a16:creationId xmlns:a16="http://schemas.microsoft.com/office/drawing/2014/main" id="{00000000-0008-0000-0800-00000C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After 1 year employment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33</xdr:row>
          <xdr:rowOff>161925</xdr:rowOff>
        </xdr:from>
        <xdr:to>
          <xdr:col>8</xdr:col>
          <xdr:colOff>3209925</xdr:colOff>
          <xdr:row>35</xdr:row>
          <xdr:rowOff>0</xdr:rowOff>
        </xdr:to>
        <xdr:sp macro="" textlink="">
          <xdr:nvSpPr>
            <xdr:cNvPr id="23565" name="Option Button 13" hidden="1">
              <a:extLst>
                <a:ext uri="{63B3BB69-23CF-44E3-9099-C40C66FF867C}">
                  <a14:compatExt spid="_x0000_s23565"/>
                </a:ext>
                <a:ext uri="{FF2B5EF4-FFF2-40B4-BE49-F238E27FC236}">
                  <a16:creationId xmlns:a16="http://schemas.microsoft.com/office/drawing/2014/main" id="{00000000-0008-0000-0800-00000D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After 2 years employment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34</xdr:row>
          <xdr:rowOff>180975</xdr:rowOff>
        </xdr:from>
        <xdr:to>
          <xdr:col>8</xdr:col>
          <xdr:colOff>2428875</xdr:colOff>
          <xdr:row>36</xdr:row>
          <xdr:rowOff>9525</xdr:rowOff>
        </xdr:to>
        <xdr:sp macro="" textlink="">
          <xdr:nvSpPr>
            <xdr:cNvPr id="23566" name="Option Button 14" hidden="1">
              <a:extLst>
                <a:ext uri="{63B3BB69-23CF-44E3-9099-C40C66FF867C}">
                  <a14:compatExt spid="_x0000_s23566"/>
                </a:ext>
                <a:ext uri="{FF2B5EF4-FFF2-40B4-BE49-F238E27FC236}">
                  <a16:creationId xmlns:a16="http://schemas.microsoft.com/office/drawing/2014/main" id="{00000000-0008-0000-0800-00000E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Greater than 2+ years employment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35</xdr:row>
          <xdr:rowOff>190500</xdr:rowOff>
        </xdr:from>
        <xdr:to>
          <xdr:col>8</xdr:col>
          <xdr:colOff>3162300</xdr:colOff>
          <xdr:row>37</xdr:row>
          <xdr:rowOff>28575</xdr:rowOff>
        </xdr:to>
        <xdr:sp macro="" textlink="">
          <xdr:nvSpPr>
            <xdr:cNvPr id="23567" name="Option Button 15" hidden="1">
              <a:extLst>
                <a:ext uri="{63B3BB69-23CF-44E3-9099-C40C66FF867C}">
                  <a14:compatExt spid="_x0000_s23567"/>
                </a:ext>
                <a:ext uri="{FF2B5EF4-FFF2-40B4-BE49-F238E27FC236}">
                  <a16:creationId xmlns:a16="http://schemas.microsoft.com/office/drawing/2014/main" id="{00000000-0008-0000-0800-00000F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Other, please specify...</a:t>
              </a:r>
            </a:p>
          </xdr:txBody>
        </xdr:sp>
        <xdr:clientData/>
      </xdr:twoCellAnchor>
    </mc:Choice>
    <mc:Fallback/>
  </mc:AlternateContent>
  <xdr:twoCellAnchor>
    <xdr:from>
      <xdr:col>8</xdr:col>
      <xdr:colOff>2425700</xdr:colOff>
      <xdr:row>38</xdr:row>
      <xdr:rowOff>101600</xdr:rowOff>
    </xdr:from>
    <xdr:to>
      <xdr:col>9</xdr:col>
      <xdr:colOff>63500</xdr:colOff>
      <xdr:row>40</xdr:row>
      <xdr:rowOff>76200</xdr:rowOff>
    </xdr:to>
    <xdr:sp macro="" textlink="">
      <xdr:nvSpPr>
        <xdr:cNvPr id="19" name="Rounded Rectangle 25">
          <a:hlinkClick xmlns:r="http://schemas.openxmlformats.org/officeDocument/2006/relationships" r:id="rId3"/>
          <a:extLst>
            <a:ext uri="{FF2B5EF4-FFF2-40B4-BE49-F238E27FC236}">
              <a16:creationId xmlns:a16="http://schemas.microsoft.com/office/drawing/2014/main" id="{00000000-0008-0000-0800-000013000000}"/>
            </a:ext>
          </a:extLst>
        </xdr:cNvPr>
        <xdr:cNvSpPr/>
      </xdr:nvSpPr>
      <xdr:spPr>
        <a:xfrm>
          <a:off x="3254375" y="9236075"/>
          <a:ext cx="1790700" cy="393700"/>
        </a:xfrm>
        <a:prstGeom prst="roundRect">
          <a:avLst/>
        </a:prstGeom>
        <a:solidFill>
          <a:schemeClr val="accent6"/>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600">
              <a:solidFill>
                <a:schemeClr val="bg1"/>
              </a:solidFill>
            </a:rPr>
            <a:t>Back</a:t>
          </a:r>
        </a:p>
      </xdr:txBody>
    </xdr:sp>
    <xdr:clientData/>
  </xdr:twoCellAnchor>
  <xdr:twoCellAnchor editAs="oneCell">
    <xdr:from>
      <xdr:col>9</xdr:col>
      <xdr:colOff>3857625</xdr:colOff>
      <xdr:row>0</xdr:row>
      <xdr:rowOff>0</xdr:rowOff>
    </xdr:from>
    <xdr:to>
      <xdr:col>11</xdr:col>
      <xdr:colOff>371475</xdr:colOff>
      <xdr:row>4</xdr:row>
      <xdr:rowOff>217615</xdr:rowOff>
    </xdr:to>
    <xdr:pic>
      <xdr:nvPicPr>
        <xdr:cNvPr id="20" name="Picture 19">
          <a:extLst>
            <a:ext uri="{FF2B5EF4-FFF2-40B4-BE49-F238E27FC236}">
              <a16:creationId xmlns:a16="http://schemas.microsoft.com/office/drawing/2014/main" id="{00000000-0008-0000-0800-00001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839200" y="0"/>
          <a:ext cx="2257425" cy="12844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uturesense-my.sharepoint.com/Users/brettfinkelstein/Downloads/2017%20Nursing%20Survey%20Questionnaire%20Jack%20Thomas%20-%20Original%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uturesense-my.sharepoint.com/MSP-IIS2/Inetpub/Users/shannon.malone/Documents/SSS/Staff/2017/2017%20Staff%20Survey%20Questionnai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72.xml"/><Relationship Id="rId3" Type="http://schemas.openxmlformats.org/officeDocument/2006/relationships/ctrlProp" Target="../ctrlProps/ctrlProp67.xml"/><Relationship Id="rId7" Type="http://schemas.openxmlformats.org/officeDocument/2006/relationships/ctrlProp" Target="../ctrlProps/ctrlProp71.xml"/><Relationship Id="rId2" Type="http://schemas.openxmlformats.org/officeDocument/2006/relationships/vmlDrawing" Target="../drawings/vmlDrawing7.vml"/><Relationship Id="rId1" Type="http://schemas.openxmlformats.org/officeDocument/2006/relationships/drawing" Target="../drawings/drawing10.xml"/><Relationship Id="rId6" Type="http://schemas.openxmlformats.org/officeDocument/2006/relationships/ctrlProp" Target="../ctrlProps/ctrlProp70.xml"/><Relationship Id="rId5" Type="http://schemas.openxmlformats.org/officeDocument/2006/relationships/ctrlProp" Target="../ctrlProps/ctrlProp69.xml"/><Relationship Id="rId10" Type="http://schemas.openxmlformats.org/officeDocument/2006/relationships/ctrlProp" Target="../ctrlProps/ctrlProp74.xml"/><Relationship Id="rId4" Type="http://schemas.openxmlformats.org/officeDocument/2006/relationships/ctrlProp" Target="../ctrlProps/ctrlProp68.xml"/><Relationship Id="rId9" Type="http://schemas.openxmlformats.org/officeDocument/2006/relationships/ctrlProp" Target="../ctrlProps/ctrlProp73.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80.xml"/><Relationship Id="rId13" Type="http://schemas.openxmlformats.org/officeDocument/2006/relationships/ctrlProp" Target="../ctrlProps/ctrlProp85.xml"/><Relationship Id="rId18" Type="http://schemas.openxmlformats.org/officeDocument/2006/relationships/ctrlProp" Target="../ctrlProps/ctrlProp90.xml"/><Relationship Id="rId26" Type="http://schemas.openxmlformats.org/officeDocument/2006/relationships/ctrlProp" Target="../ctrlProps/ctrlProp98.xml"/><Relationship Id="rId3" Type="http://schemas.openxmlformats.org/officeDocument/2006/relationships/ctrlProp" Target="../ctrlProps/ctrlProp75.xml"/><Relationship Id="rId21" Type="http://schemas.openxmlformats.org/officeDocument/2006/relationships/ctrlProp" Target="../ctrlProps/ctrlProp93.xml"/><Relationship Id="rId7" Type="http://schemas.openxmlformats.org/officeDocument/2006/relationships/ctrlProp" Target="../ctrlProps/ctrlProp79.xml"/><Relationship Id="rId12" Type="http://schemas.openxmlformats.org/officeDocument/2006/relationships/ctrlProp" Target="../ctrlProps/ctrlProp84.xml"/><Relationship Id="rId17" Type="http://schemas.openxmlformats.org/officeDocument/2006/relationships/ctrlProp" Target="../ctrlProps/ctrlProp89.xml"/><Relationship Id="rId25" Type="http://schemas.openxmlformats.org/officeDocument/2006/relationships/ctrlProp" Target="../ctrlProps/ctrlProp97.xml"/><Relationship Id="rId2" Type="http://schemas.openxmlformats.org/officeDocument/2006/relationships/vmlDrawing" Target="../drawings/vmlDrawing8.vml"/><Relationship Id="rId16" Type="http://schemas.openxmlformats.org/officeDocument/2006/relationships/ctrlProp" Target="../ctrlProps/ctrlProp88.xml"/><Relationship Id="rId20" Type="http://schemas.openxmlformats.org/officeDocument/2006/relationships/ctrlProp" Target="../ctrlProps/ctrlProp92.xml"/><Relationship Id="rId1" Type="http://schemas.openxmlformats.org/officeDocument/2006/relationships/drawing" Target="../drawings/drawing11.xml"/><Relationship Id="rId6" Type="http://schemas.openxmlformats.org/officeDocument/2006/relationships/ctrlProp" Target="../ctrlProps/ctrlProp78.xml"/><Relationship Id="rId11" Type="http://schemas.openxmlformats.org/officeDocument/2006/relationships/ctrlProp" Target="../ctrlProps/ctrlProp83.xml"/><Relationship Id="rId24" Type="http://schemas.openxmlformats.org/officeDocument/2006/relationships/ctrlProp" Target="../ctrlProps/ctrlProp96.xml"/><Relationship Id="rId5" Type="http://schemas.openxmlformats.org/officeDocument/2006/relationships/ctrlProp" Target="../ctrlProps/ctrlProp77.xml"/><Relationship Id="rId15" Type="http://schemas.openxmlformats.org/officeDocument/2006/relationships/ctrlProp" Target="../ctrlProps/ctrlProp87.xml"/><Relationship Id="rId23" Type="http://schemas.openxmlformats.org/officeDocument/2006/relationships/ctrlProp" Target="../ctrlProps/ctrlProp95.xml"/><Relationship Id="rId10" Type="http://schemas.openxmlformats.org/officeDocument/2006/relationships/ctrlProp" Target="../ctrlProps/ctrlProp82.xml"/><Relationship Id="rId19" Type="http://schemas.openxmlformats.org/officeDocument/2006/relationships/ctrlProp" Target="../ctrlProps/ctrlProp91.xml"/><Relationship Id="rId4" Type="http://schemas.openxmlformats.org/officeDocument/2006/relationships/ctrlProp" Target="../ctrlProps/ctrlProp76.xml"/><Relationship Id="rId9" Type="http://schemas.openxmlformats.org/officeDocument/2006/relationships/ctrlProp" Target="../ctrlProps/ctrlProp81.xml"/><Relationship Id="rId14" Type="http://schemas.openxmlformats.org/officeDocument/2006/relationships/ctrlProp" Target="../ctrlProps/ctrlProp86.xml"/><Relationship Id="rId22" Type="http://schemas.openxmlformats.org/officeDocument/2006/relationships/ctrlProp" Target="../ctrlProps/ctrlProp94.xml"/><Relationship Id="rId27" Type="http://schemas.openxmlformats.org/officeDocument/2006/relationships/ctrlProp" Target="../ctrlProps/ctrlProp9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3.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6.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3" Type="http://schemas.openxmlformats.org/officeDocument/2006/relationships/ctrlProp" Target="../ctrlProps/ctrlProp29.xml"/><Relationship Id="rId7" Type="http://schemas.openxmlformats.org/officeDocument/2006/relationships/ctrlProp" Target="../ctrlProps/ctrlProp33.xml"/><Relationship Id="rId12" Type="http://schemas.openxmlformats.org/officeDocument/2006/relationships/ctrlProp" Target="../ctrlProps/ctrlProp38.xml"/><Relationship Id="rId2" Type="http://schemas.openxmlformats.org/officeDocument/2006/relationships/vmlDrawing" Target="../drawings/vmlDrawing4.vml"/><Relationship Id="rId1" Type="http://schemas.openxmlformats.org/officeDocument/2006/relationships/drawing" Target="../drawings/drawing7.xml"/><Relationship Id="rId6" Type="http://schemas.openxmlformats.org/officeDocument/2006/relationships/ctrlProp" Target="../ctrlProps/ctrlProp32.xml"/><Relationship Id="rId11" Type="http://schemas.openxmlformats.org/officeDocument/2006/relationships/ctrlProp" Target="../ctrlProps/ctrlProp37.xml"/><Relationship Id="rId5" Type="http://schemas.openxmlformats.org/officeDocument/2006/relationships/ctrlProp" Target="../ctrlProps/ctrlProp31.xml"/><Relationship Id="rId15" Type="http://schemas.openxmlformats.org/officeDocument/2006/relationships/ctrlProp" Target="../ctrlProps/ctrlProp41.xml"/><Relationship Id="rId10" Type="http://schemas.openxmlformats.org/officeDocument/2006/relationships/ctrlProp" Target="../ctrlProps/ctrlProp36.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7.xml"/><Relationship Id="rId3" Type="http://schemas.openxmlformats.org/officeDocument/2006/relationships/ctrlProp" Target="../ctrlProps/ctrlProp42.xml"/><Relationship Id="rId7" Type="http://schemas.openxmlformats.org/officeDocument/2006/relationships/ctrlProp" Target="../ctrlProps/ctrlProp46.xml"/><Relationship Id="rId12" Type="http://schemas.openxmlformats.org/officeDocument/2006/relationships/ctrlProp" Target="../ctrlProps/ctrlProp51.xml"/><Relationship Id="rId2" Type="http://schemas.openxmlformats.org/officeDocument/2006/relationships/vmlDrawing" Target="../drawings/vmlDrawing5.vml"/><Relationship Id="rId1" Type="http://schemas.openxmlformats.org/officeDocument/2006/relationships/drawing" Target="../drawings/drawing8.xml"/><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0" Type="http://schemas.openxmlformats.org/officeDocument/2006/relationships/ctrlProp" Target="../ctrlProps/ctrlProp49.xml"/><Relationship Id="rId4" Type="http://schemas.openxmlformats.org/officeDocument/2006/relationships/ctrlProp" Target="../ctrlProps/ctrlProp43.xml"/><Relationship Id="rId9" Type="http://schemas.openxmlformats.org/officeDocument/2006/relationships/ctrlProp" Target="../ctrlProps/ctrlProp48.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7.xml"/><Relationship Id="rId13" Type="http://schemas.openxmlformats.org/officeDocument/2006/relationships/ctrlProp" Target="../ctrlProps/ctrlProp62.xml"/><Relationship Id="rId3" Type="http://schemas.openxmlformats.org/officeDocument/2006/relationships/ctrlProp" Target="../ctrlProps/ctrlProp52.xml"/><Relationship Id="rId7" Type="http://schemas.openxmlformats.org/officeDocument/2006/relationships/ctrlProp" Target="../ctrlProps/ctrlProp56.xml"/><Relationship Id="rId12" Type="http://schemas.openxmlformats.org/officeDocument/2006/relationships/ctrlProp" Target="../ctrlProps/ctrlProp61.xml"/><Relationship Id="rId17" Type="http://schemas.openxmlformats.org/officeDocument/2006/relationships/ctrlProp" Target="../ctrlProps/ctrlProp66.xml"/><Relationship Id="rId2" Type="http://schemas.openxmlformats.org/officeDocument/2006/relationships/vmlDrawing" Target="../drawings/vmlDrawing6.vml"/><Relationship Id="rId16" Type="http://schemas.openxmlformats.org/officeDocument/2006/relationships/ctrlProp" Target="../ctrlProps/ctrlProp65.xml"/><Relationship Id="rId1" Type="http://schemas.openxmlformats.org/officeDocument/2006/relationships/drawing" Target="../drawings/drawing9.xml"/><Relationship Id="rId6" Type="http://schemas.openxmlformats.org/officeDocument/2006/relationships/ctrlProp" Target="../ctrlProps/ctrlProp55.xml"/><Relationship Id="rId11" Type="http://schemas.openxmlformats.org/officeDocument/2006/relationships/ctrlProp" Target="../ctrlProps/ctrlProp60.xml"/><Relationship Id="rId5" Type="http://schemas.openxmlformats.org/officeDocument/2006/relationships/ctrlProp" Target="../ctrlProps/ctrlProp54.xml"/><Relationship Id="rId15" Type="http://schemas.openxmlformats.org/officeDocument/2006/relationships/ctrlProp" Target="../ctrlProps/ctrlProp64.xml"/><Relationship Id="rId10" Type="http://schemas.openxmlformats.org/officeDocument/2006/relationships/ctrlProp" Target="../ctrlProps/ctrlProp59.xml"/><Relationship Id="rId4" Type="http://schemas.openxmlformats.org/officeDocument/2006/relationships/ctrlProp" Target="../ctrlProps/ctrlProp53.xml"/><Relationship Id="rId9" Type="http://schemas.openxmlformats.org/officeDocument/2006/relationships/ctrlProp" Target="../ctrlProps/ctrlProp58.xml"/><Relationship Id="rId14" Type="http://schemas.openxmlformats.org/officeDocument/2006/relationships/ctrlProp" Target="../ctrlProps/ctrlProp6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M53"/>
  <sheetViews>
    <sheetView tabSelected="1" workbookViewId="0">
      <pane ySplit="2" topLeftCell="A3" activePane="bottomLeft" state="frozen"/>
      <selection activeCell="C5" sqref="C5"/>
      <selection pane="bottomLeft" activeCell="B3" sqref="B3:L3"/>
    </sheetView>
  </sheetViews>
  <sheetFormatPr defaultColWidth="8" defaultRowHeight="15"/>
  <cols>
    <col min="1" max="1" width="9.375" style="5" customWidth="1"/>
    <col min="2" max="11" width="8" style="5"/>
    <col min="12" max="12" width="25.375" style="5" customWidth="1"/>
    <col min="13" max="16384" width="8" style="5"/>
  </cols>
  <sheetData>
    <row r="1" spans="1:13" s="255" customFormat="1" ht="48.75" customHeight="1">
      <c r="A1" s="254" t="s">
        <v>83</v>
      </c>
    </row>
    <row r="2" spans="1:13" s="255" customFormat="1" ht="48.75" customHeight="1"/>
    <row r="3" spans="1:13" ht="18.75">
      <c r="B3" s="256" t="s">
        <v>594</v>
      </c>
      <c r="C3" s="257"/>
      <c r="D3" s="257"/>
      <c r="E3" s="257"/>
      <c r="F3" s="257"/>
      <c r="G3" s="257"/>
      <c r="H3" s="257"/>
      <c r="I3" s="257"/>
      <c r="J3" s="257"/>
      <c r="K3" s="257"/>
      <c r="L3" s="258"/>
    </row>
    <row r="4" spans="1:13" ht="15.75">
      <c r="B4" s="280" t="s">
        <v>411</v>
      </c>
      <c r="C4" s="281"/>
      <c r="D4" s="281"/>
      <c r="E4" s="281"/>
      <c r="F4" s="281"/>
      <c r="G4" s="281"/>
      <c r="H4" s="281"/>
      <c r="I4" s="281"/>
      <c r="J4" s="281"/>
      <c r="K4" s="281"/>
      <c r="L4" s="282"/>
    </row>
    <row r="5" spans="1:13">
      <c r="B5" s="259" t="s">
        <v>399</v>
      </c>
      <c r="C5" s="260"/>
      <c r="D5" s="260"/>
      <c r="E5" s="260"/>
      <c r="F5" s="260"/>
      <c r="G5" s="260"/>
      <c r="H5" s="260"/>
      <c r="I5" s="260"/>
      <c r="J5" s="260"/>
      <c r="K5" s="260"/>
      <c r="L5" s="261"/>
    </row>
    <row r="6" spans="1:13">
      <c r="B6" s="262"/>
      <c r="C6" s="263"/>
      <c r="D6" s="263"/>
      <c r="E6" s="263"/>
      <c r="F6" s="263"/>
      <c r="G6" s="263"/>
      <c r="H6" s="263"/>
      <c r="I6" s="263"/>
      <c r="J6" s="263"/>
      <c r="K6" s="263"/>
      <c r="L6" s="264"/>
    </row>
    <row r="7" spans="1:13">
      <c r="B7" s="265"/>
      <c r="C7" s="266"/>
      <c r="D7" s="266"/>
      <c r="E7" s="266"/>
      <c r="F7" s="266"/>
      <c r="G7" s="266"/>
      <c r="H7" s="266"/>
      <c r="I7" s="266"/>
      <c r="J7" s="266"/>
      <c r="K7" s="266"/>
      <c r="L7" s="267"/>
    </row>
    <row r="8" spans="1:13" ht="15" customHeight="1">
      <c r="B8" s="283" t="s">
        <v>442</v>
      </c>
      <c r="C8" s="284"/>
      <c r="D8" s="284"/>
      <c r="E8" s="284"/>
      <c r="F8" s="284"/>
      <c r="G8" s="284"/>
      <c r="H8" s="284"/>
      <c r="I8" s="284"/>
      <c r="J8" s="284"/>
      <c r="K8" s="284"/>
      <c r="L8" s="285"/>
    </row>
    <row r="9" spans="1:13" ht="15" customHeight="1">
      <c r="B9" s="274"/>
      <c r="C9" s="275"/>
      <c r="D9" s="275"/>
      <c r="E9" s="275"/>
      <c r="F9" s="275"/>
      <c r="G9" s="275"/>
      <c r="H9" s="275"/>
      <c r="I9" s="275"/>
      <c r="J9" s="275"/>
      <c r="K9" s="275"/>
      <c r="L9" s="276"/>
    </row>
    <row r="10" spans="1:13">
      <c r="B10" s="250" t="s">
        <v>586</v>
      </c>
      <c r="C10" s="251"/>
      <c r="D10" s="251"/>
      <c r="E10" s="251"/>
      <c r="F10" s="251"/>
      <c r="G10" s="251"/>
      <c r="H10" s="251"/>
      <c r="I10" s="251"/>
      <c r="J10" s="251"/>
      <c r="K10" s="251"/>
      <c r="L10" s="252"/>
    </row>
    <row r="11" spans="1:13" ht="24" customHeight="1">
      <c r="B11" s="250"/>
      <c r="C11" s="251"/>
      <c r="D11" s="251"/>
      <c r="E11" s="251"/>
      <c r="F11" s="251"/>
      <c r="G11" s="251"/>
      <c r="H11" s="251"/>
      <c r="I11" s="251"/>
      <c r="J11" s="251"/>
      <c r="K11" s="251"/>
      <c r="L11" s="252"/>
    </row>
    <row r="12" spans="1:13">
      <c r="B12" s="250"/>
      <c r="C12" s="251"/>
      <c r="D12" s="251"/>
      <c r="E12" s="251"/>
      <c r="F12" s="251"/>
      <c r="G12" s="251"/>
      <c r="H12" s="251"/>
      <c r="I12" s="251"/>
      <c r="J12" s="251"/>
      <c r="K12" s="251"/>
      <c r="L12" s="252"/>
    </row>
    <row r="13" spans="1:13">
      <c r="B13" s="268" t="s">
        <v>592</v>
      </c>
      <c r="C13" s="269"/>
      <c r="D13" s="269"/>
      <c r="E13" s="269"/>
      <c r="F13" s="269"/>
      <c r="G13" s="269"/>
      <c r="H13" s="269"/>
      <c r="I13" s="269"/>
      <c r="J13" s="269"/>
      <c r="K13" s="269"/>
      <c r="L13" s="270"/>
      <c r="M13" s="179" t="s">
        <v>410</v>
      </c>
    </row>
    <row r="14" spans="1:13">
      <c r="B14" s="268"/>
      <c r="C14" s="269"/>
      <c r="D14" s="269"/>
      <c r="E14" s="269"/>
      <c r="F14" s="269"/>
      <c r="G14" s="269"/>
      <c r="H14" s="269"/>
      <c r="I14" s="269"/>
      <c r="J14" s="269"/>
      <c r="K14" s="269"/>
      <c r="L14" s="270"/>
    </row>
    <row r="15" spans="1:13">
      <c r="B15" s="268"/>
      <c r="C15" s="269"/>
      <c r="D15" s="269"/>
      <c r="E15" s="269"/>
      <c r="F15" s="269"/>
      <c r="G15" s="269"/>
      <c r="H15" s="269"/>
      <c r="I15" s="269"/>
      <c r="J15" s="269"/>
      <c r="K15" s="269"/>
      <c r="L15" s="270"/>
    </row>
    <row r="16" spans="1:13" ht="108" customHeight="1">
      <c r="B16" s="268"/>
      <c r="C16" s="269"/>
      <c r="D16" s="269"/>
      <c r="E16" s="269"/>
      <c r="F16" s="269"/>
      <c r="G16" s="269"/>
      <c r="H16" s="269"/>
      <c r="I16" s="269"/>
      <c r="J16" s="269"/>
      <c r="K16" s="269"/>
      <c r="L16" s="270"/>
      <c r="M16" s="179"/>
    </row>
    <row r="17" spans="2:13" ht="121.5" customHeight="1">
      <c r="B17" s="268"/>
      <c r="C17" s="269"/>
      <c r="D17" s="269"/>
      <c r="E17" s="269"/>
      <c r="F17" s="269"/>
      <c r="G17" s="269"/>
      <c r="H17" s="269"/>
      <c r="I17" s="269"/>
      <c r="J17" s="269"/>
      <c r="K17" s="269"/>
      <c r="L17" s="270"/>
      <c r="M17" s="179"/>
    </row>
    <row r="18" spans="2:13">
      <c r="B18" s="118"/>
      <c r="C18" s="119"/>
      <c r="D18" s="119"/>
      <c r="E18" s="119"/>
      <c r="F18" s="119"/>
      <c r="G18" s="119"/>
      <c r="H18" s="119"/>
      <c r="I18" s="119"/>
      <c r="J18" s="119"/>
      <c r="K18" s="119"/>
      <c r="L18" s="120"/>
    </row>
    <row r="19" spans="2:13">
      <c r="B19" s="274" t="s">
        <v>84</v>
      </c>
      <c r="C19" s="275"/>
      <c r="D19" s="275"/>
      <c r="E19" s="275"/>
      <c r="F19" s="275"/>
      <c r="G19" s="275"/>
      <c r="H19" s="275"/>
      <c r="I19" s="275"/>
      <c r="J19" s="275"/>
      <c r="K19" s="275"/>
      <c r="L19" s="276"/>
    </row>
    <row r="20" spans="2:13">
      <c r="B20" s="118"/>
      <c r="C20" s="119"/>
      <c r="D20" s="119"/>
      <c r="E20" s="119"/>
      <c r="F20" s="119"/>
      <c r="G20" s="119"/>
      <c r="H20" s="119"/>
      <c r="I20" s="119"/>
      <c r="J20" s="119"/>
      <c r="K20" s="119"/>
      <c r="L20" s="120"/>
    </row>
    <row r="21" spans="2:13" ht="15" customHeight="1">
      <c r="B21" s="274" t="s">
        <v>593</v>
      </c>
      <c r="C21" s="275"/>
      <c r="D21" s="275"/>
      <c r="E21" s="275"/>
      <c r="F21" s="275"/>
      <c r="G21" s="275"/>
      <c r="H21" s="275"/>
      <c r="I21" s="275"/>
      <c r="J21" s="275"/>
      <c r="K21" s="275"/>
      <c r="L21" s="276"/>
    </row>
    <row r="22" spans="2:13">
      <c r="B22" s="274"/>
      <c r="C22" s="275"/>
      <c r="D22" s="275"/>
      <c r="E22" s="275"/>
      <c r="F22" s="275"/>
      <c r="G22" s="275"/>
      <c r="H22" s="275"/>
      <c r="I22" s="275"/>
      <c r="J22" s="275"/>
      <c r="K22" s="275"/>
      <c r="L22" s="276"/>
    </row>
    <row r="23" spans="2:13">
      <c r="B23" s="274"/>
      <c r="C23" s="275"/>
      <c r="D23" s="275"/>
      <c r="E23" s="275"/>
      <c r="F23" s="275"/>
      <c r="G23" s="275"/>
      <c r="H23" s="275"/>
      <c r="I23" s="275"/>
      <c r="J23" s="275"/>
      <c r="K23" s="275"/>
      <c r="L23" s="276"/>
    </row>
    <row r="24" spans="2:13">
      <c r="B24" s="277"/>
      <c r="C24" s="278"/>
      <c r="D24" s="278"/>
      <c r="E24" s="278"/>
      <c r="F24" s="278"/>
      <c r="G24" s="278"/>
      <c r="H24" s="278"/>
      <c r="I24" s="278"/>
      <c r="J24" s="278"/>
      <c r="K24" s="278"/>
      <c r="L24" s="279"/>
    </row>
    <row r="25" spans="2:13">
      <c r="B25" s="118"/>
      <c r="C25" s="119"/>
      <c r="D25" s="119"/>
      <c r="E25" s="119"/>
      <c r="F25" s="119"/>
      <c r="G25" s="119"/>
      <c r="H25" s="119"/>
      <c r="I25" s="119"/>
      <c r="J25" s="119"/>
      <c r="K25" s="119"/>
      <c r="L25" s="120"/>
    </row>
    <row r="26" spans="2:13">
      <c r="B26" s="274" t="s">
        <v>602</v>
      </c>
      <c r="C26" s="275"/>
      <c r="D26" s="275"/>
      <c r="E26" s="275"/>
      <c r="F26" s="275"/>
      <c r="G26" s="275"/>
      <c r="H26" s="275"/>
      <c r="I26" s="275"/>
      <c r="J26" s="275"/>
      <c r="K26" s="275"/>
      <c r="L26" s="276"/>
    </row>
    <row r="27" spans="2:13">
      <c r="B27" s="274"/>
      <c r="C27" s="275"/>
      <c r="D27" s="275"/>
      <c r="E27" s="275"/>
      <c r="F27" s="275"/>
      <c r="G27" s="275"/>
      <c r="H27" s="275"/>
      <c r="I27" s="275"/>
      <c r="J27" s="275"/>
      <c r="K27" s="275"/>
      <c r="L27" s="276"/>
    </row>
    <row r="28" spans="2:13">
      <c r="B28" s="277"/>
      <c r="C28" s="278"/>
      <c r="D28" s="278"/>
      <c r="E28" s="278"/>
      <c r="F28" s="278"/>
      <c r="G28" s="278"/>
      <c r="H28" s="278"/>
      <c r="I28" s="278"/>
      <c r="J28" s="278"/>
      <c r="K28" s="278"/>
      <c r="L28" s="279"/>
    </row>
    <row r="29" spans="2:13">
      <c r="B29" s="271" t="s">
        <v>85</v>
      </c>
      <c r="C29" s="272"/>
      <c r="D29" s="272"/>
      <c r="E29" s="272"/>
      <c r="F29" s="272"/>
      <c r="G29" s="272"/>
      <c r="H29" s="272"/>
      <c r="I29" s="272"/>
      <c r="J29" s="272"/>
      <c r="K29" s="272"/>
      <c r="L29" s="273"/>
    </row>
    <row r="30" spans="2:13">
      <c r="B30" s="271"/>
      <c r="C30" s="272"/>
      <c r="D30" s="272"/>
      <c r="E30" s="272"/>
      <c r="F30" s="272"/>
      <c r="G30" s="272"/>
      <c r="H30" s="272"/>
      <c r="I30" s="272"/>
      <c r="J30" s="272"/>
      <c r="K30" s="272"/>
      <c r="L30" s="273"/>
    </row>
    <row r="31" spans="2:13" ht="15.75">
      <c r="B31" s="200"/>
      <c r="C31" s="201"/>
      <c r="D31" s="201"/>
      <c r="E31" s="201"/>
      <c r="F31" s="201"/>
      <c r="G31" s="201"/>
      <c r="H31" s="201"/>
      <c r="I31" s="201"/>
      <c r="J31" s="201"/>
      <c r="K31" s="201"/>
      <c r="L31" s="202"/>
    </row>
    <row r="32" spans="2:13">
      <c r="B32" s="274" t="s">
        <v>587</v>
      </c>
      <c r="C32" s="275"/>
      <c r="D32" s="275"/>
      <c r="E32" s="275"/>
      <c r="F32" s="275"/>
      <c r="G32" s="275"/>
      <c r="H32" s="275"/>
      <c r="I32" s="275"/>
      <c r="J32" s="275"/>
      <c r="K32" s="275"/>
      <c r="L32" s="276"/>
    </row>
    <row r="33" spans="2:12">
      <c r="B33" s="274"/>
      <c r="C33" s="275"/>
      <c r="D33" s="275"/>
      <c r="E33" s="275"/>
      <c r="F33" s="275"/>
      <c r="G33" s="275"/>
      <c r="H33" s="275"/>
      <c r="I33" s="275"/>
      <c r="J33" s="275"/>
      <c r="K33" s="275"/>
      <c r="L33" s="276"/>
    </row>
    <row r="34" spans="2:12" ht="15" customHeight="1">
      <c r="B34" s="253" t="s">
        <v>400</v>
      </c>
      <c r="C34" s="253"/>
      <c r="D34" s="253"/>
      <c r="E34" s="253"/>
      <c r="F34" s="253"/>
      <c r="G34" s="253"/>
      <c r="H34" s="253"/>
      <c r="I34" s="253"/>
      <c r="J34" s="253"/>
      <c r="K34" s="253"/>
      <c r="L34" s="253"/>
    </row>
    <row r="35" spans="2:12">
      <c r="B35" s="253"/>
      <c r="C35" s="253"/>
      <c r="D35" s="253"/>
      <c r="E35" s="253"/>
      <c r="F35" s="253"/>
      <c r="G35" s="253"/>
      <c r="H35" s="253"/>
      <c r="I35" s="253"/>
      <c r="J35" s="253"/>
      <c r="K35" s="253"/>
      <c r="L35" s="253"/>
    </row>
    <row r="36" spans="2:12">
      <c r="B36" s="253"/>
      <c r="C36" s="253"/>
      <c r="D36" s="253"/>
      <c r="E36" s="253"/>
      <c r="F36" s="253"/>
      <c r="G36" s="253"/>
      <c r="H36" s="253"/>
      <c r="I36" s="253"/>
      <c r="J36" s="253"/>
      <c r="K36" s="253"/>
      <c r="L36" s="253"/>
    </row>
    <row r="37" spans="2:12">
      <c r="B37" s="253"/>
      <c r="C37" s="253"/>
      <c r="D37" s="253"/>
      <c r="E37" s="253"/>
      <c r="F37" s="253"/>
      <c r="G37" s="253"/>
      <c r="H37" s="253"/>
      <c r="I37" s="253"/>
      <c r="J37" s="253"/>
      <c r="K37" s="253"/>
      <c r="L37" s="253"/>
    </row>
    <row r="38" spans="2:12">
      <c r="B38" s="149"/>
      <c r="C38" s="149"/>
      <c r="D38" s="149"/>
      <c r="E38" s="149"/>
      <c r="F38" s="149"/>
      <c r="G38" s="149"/>
      <c r="H38" s="149"/>
      <c r="I38" s="149"/>
      <c r="J38" s="149"/>
      <c r="K38" s="149"/>
      <c r="L38" s="149"/>
    </row>
    <row r="39" spans="2:12">
      <c r="B39" s="149"/>
      <c r="C39" s="149"/>
      <c r="D39" s="149"/>
      <c r="E39" s="149"/>
      <c r="F39" s="149"/>
      <c r="G39" s="149"/>
      <c r="H39" s="149"/>
      <c r="I39" s="149"/>
      <c r="J39" s="149"/>
      <c r="K39" s="149"/>
      <c r="L39" s="149"/>
    </row>
    <row r="40" spans="2:12">
      <c r="B40" s="149"/>
      <c r="C40" s="149"/>
      <c r="D40" s="149"/>
      <c r="E40" s="149"/>
      <c r="F40" s="149"/>
      <c r="G40" s="149"/>
      <c r="H40" s="149"/>
      <c r="I40" s="149"/>
      <c r="J40" s="149"/>
      <c r="K40" s="149"/>
      <c r="L40" s="149"/>
    </row>
    <row r="41" spans="2:12">
      <c r="B41" s="149"/>
      <c r="C41" s="149"/>
      <c r="D41" s="149"/>
      <c r="E41" s="149"/>
      <c r="F41" s="149"/>
      <c r="G41" s="149"/>
      <c r="H41" s="149"/>
      <c r="I41" s="149"/>
      <c r="J41" s="149"/>
      <c r="K41" s="149"/>
      <c r="L41" s="149"/>
    </row>
    <row r="42" spans="2:12">
      <c r="B42" s="253" t="s">
        <v>321</v>
      </c>
      <c r="C42" s="253"/>
      <c r="D42" s="253"/>
      <c r="E42" s="253"/>
      <c r="F42" s="253"/>
      <c r="G42" s="253"/>
      <c r="H42" s="253"/>
      <c r="I42" s="253"/>
      <c r="J42" s="253"/>
      <c r="K42" s="253"/>
      <c r="L42" s="253"/>
    </row>
    <row r="43" spans="2:12">
      <c r="B43" s="6"/>
      <c r="C43" s="6"/>
      <c r="D43" s="6"/>
      <c r="E43" s="6"/>
      <c r="F43" s="6"/>
      <c r="G43" s="6"/>
      <c r="H43" s="6"/>
      <c r="I43" s="6"/>
      <c r="J43" s="6"/>
      <c r="K43" s="6"/>
      <c r="L43" s="6"/>
    </row>
    <row r="44" spans="2:12">
      <c r="B44" s="6"/>
      <c r="C44" s="6"/>
      <c r="D44" s="6"/>
      <c r="E44" s="6"/>
      <c r="F44" s="6"/>
      <c r="G44" s="6"/>
      <c r="H44" s="6"/>
      <c r="I44" s="6"/>
      <c r="J44" s="6"/>
      <c r="K44" s="6"/>
      <c r="L44" s="6"/>
    </row>
    <row r="45" spans="2:12">
      <c r="B45" s="6"/>
      <c r="C45" s="6"/>
      <c r="D45" s="6"/>
      <c r="E45" s="6"/>
      <c r="F45" s="6"/>
      <c r="G45" s="6"/>
      <c r="H45" s="6"/>
      <c r="I45" s="6"/>
      <c r="J45" s="6"/>
      <c r="K45" s="6"/>
      <c r="L45" s="6"/>
    </row>
    <row r="46" spans="2:12">
      <c r="B46" s="6"/>
      <c r="C46" s="6"/>
      <c r="D46" s="6"/>
      <c r="E46" s="6"/>
      <c r="F46" s="6"/>
      <c r="G46" s="6"/>
      <c r="H46" s="6"/>
      <c r="I46" s="6"/>
      <c r="J46" s="6"/>
      <c r="K46" s="6"/>
      <c r="L46" s="6"/>
    </row>
    <row r="47" spans="2:12">
      <c r="B47" s="6"/>
      <c r="C47" s="6"/>
      <c r="D47" s="6"/>
      <c r="E47" s="6"/>
      <c r="F47" s="6"/>
      <c r="G47" s="6"/>
      <c r="H47" s="6"/>
      <c r="I47" s="6"/>
      <c r="J47" s="6"/>
      <c r="K47" s="6"/>
      <c r="L47" s="6"/>
    </row>
    <row r="48" spans="2:12">
      <c r="B48" s="6"/>
      <c r="C48" s="6"/>
      <c r="D48" s="6"/>
      <c r="E48" s="6"/>
      <c r="F48" s="6"/>
      <c r="G48" s="6"/>
      <c r="H48" s="6"/>
      <c r="I48" s="6"/>
      <c r="J48" s="6"/>
      <c r="K48" s="6"/>
      <c r="L48" s="6"/>
    </row>
    <row r="49" spans="2:12">
      <c r="B49" s="6"/>
      <c r="C49" s="6"/>
      <c r="D49" s="6"/>
      <c r="E49" s="6"/>
      <c r="F49" s="6"/>
      <c r="G49" s="6"/>
      <c r="H49" s="6"/>
      <c r="I49" s="6"/>
      <c r="J49" s="6"/>
      <c r="K49" s="6"/>
      <c r="L49" s="6"/>
    </row>
    <row r="50" spans="2:12">
      <c r="B50" s="6"/>
      <c r="C50" s="6"/>
      <c r="D50" s="6"/>
      <c r="E50" s="6"/>
      <c r="F50" s="6"/>
      <c r="G50" s="6"/>
      <c r="H50" s="6"/>
      <c r="I50" s="6"/>
      <c r="J50" s="6"/>
      <c r="K50" s="6"/>
      <c r="L50" s="6"/>
    </row>
    <row r="51" spans="2:12">
      <c r="B51" s="6"/>
      <c r="C51" s="6"/>
      <c r="D51" s="6"/>
      <c r="E51" s="6"/>
      <c r="F51" s="6"/>
      <c r="G51" s="6"/>
      <c r="H51" s="6"/>
      <c r="I51" s="6"/>
      <c r="J51" s="6"/>
      <c r="K51" s="6"/>
      <c r="L51" s="6"/>
    </row>
    <row r="52" spans="2:12">
      <c r="B52" s="6"/>
      <c r="C52" s="6"/>
      <c r="D52" s="6"/>
      <c r="E52" s="6"/>
      <c r="F52" s="6"/>
      <c r="G52" s="6"/>
      <c r="H52" s="6"/>
      <c r="I52" s="6"/>
      <c r="J52" s="6"/>
      <c r="K52" s="6"/>
      <c r="L52" s="6"/>
    </row>
    <row r="53" spans="2:12">
      <c r="B53" s="6"/>
      <c r="C53" s="6"/>
      <c r="D53" s="6"/>
      <c r="E53" s="6"/>
      <c r="F53" s="6"/>
      <c r="G53" s="6"/>
      <c r="H53" s="6"/>
      <c r="I53" s="6"/>
      <c r="J53" s="6"/>
      <c r="K53" s="6"/>
      <c r="L53" s="6"/>
    </row>
  </sheetData>
  <sheetProtection algorithmName="SHA-512" hashValue="AT/KLl9EXTQwmUk+4Ton8eS6QTXdND9G2PNtzJgxnNo0aRwYLT5GQfjQK5GQiPewRVN5wxxEyavX7rl69jVAmg==" saltValue="iO1+2ftKoV/ITOAYMhG0+A==" spinCount="100000" sheet="1" objects="1" scenarios="1"/>
  <mergeCells count="16">
    <mergeCell ref="B10:L12"/>
    <mergeCell ref="B42:L42"/>
    <mergeCell ref="A1:XFD2"/>
    <mergeCell ref="B3:L3"/>
    <mergeCell ref="B5:L7"/>
    <mergeCell ref="B13:L17"/>
    <mergeCell ref="B29:L30"/>
    <mergeCell ref="B19:L19"/>
    <mergeCell ref="B21:L23"/>
    <mergeCell ref="B24:L24"/>
    <mergeCell ref="B26:L27"/>
    <mergeCell ref="B28:L28"/>
    <mergeCell ref="B34:L37"/>
    <mergeCell ref="B4:L4"/>
    <mergeCell ref="B32:L33"/>
    <mergeCell ref="B8:L9"/>
  </mergeCells>
  <pageMargins left="0.7" right="0.7" top="0.75" bottom="0.75" header="0.3" footer="0.3"/>
  <pageSetup orientation="portrait" horizontalDpi="4294967293" verticalDpi="4294967293"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7030A0"/>
  </sheetPr>
  <dimension ref="A1:L20"/>
  <sheetViews>
    <sheetView workbookViewId="0">
      <pane ySplit="5" topLeftCell="A6" activePane="bottomLeft" state="frozen"/>
      <selection activeCell="C5" sqref="C5"/>
      <selection pane="bottomLeft" activeCell="I6" sqref="I6:J6"/>
    </sheetView>
  </sheetViews>
  <sheetFormatPr defaultColWidth="10.875" defaultRowHeight="15.75"/>
  <cols>
    <col min="1" max="7" width="10.875" style="100" hidden="1" customWidth="1"/>
    <col min="8" max="8" width="10.875" style="100"/>
    <col min="9" max="9" width="101.125" style="100" customWidth="1"/>
    <col min="10" max="10" width="54.5" style="100" customWidth="1"/>
    <col min="11" max="11" width="20.875" style="100" customWidth="1"/>
    <col min="12" max="12" width="21" style="100" customWidth="1"/>
    <col min="13" max="16384" width="10.875" style="100"/>
  </cols>
  <sheetData>
    <row r="1" spans="1:12" s="99" customFormat="1" ht="18" customHeight="1">
      <c r="H1" s="347" t="s">
        <v>4</v>
      </c>
      <c r="I1" s="348"/>
    </row>
    <row r="2" spans="1:12" s="99" customFormat="1" ht="18" customHeight="1">
      <c r="H2" s="340" t="s">
        <v>320</v>
      </c>
      <c r="I2" s="341"/>
    </row>
    <row r="3" spans="1:12" s="99" customFormat="1" ht="24" customHeight="1">
      <c r="H3" s="340" t="s">
        <v>5</v>
      </c>
      <c r="I3" s="341"/>
    </row>
    <row r="4" spans="1:12" s="99" customFormat="1" ht="24" customHeight="1">
      <c r="H4" s="340" t="s">
        <v>86</v>
      </c>
      <c r="I4" s="341"/>
    </row>
    <row r="5" spans="1:12" s="99" customFormat="1" ht="24" customHeight="1">
      <c r="H5" s="343" t="s">
        <v>413</v>
      </c>
      <c r="I5" s="344"/>
    </row>
    <row r="6" spans="1:12" ht="30.75" customHeight="1">
      <c r="A6" s="237" t="s">
        <v>468</v>
      </c>
      <c r="B6" s="238" t="str">
        <f>'1- Brewery Information'!$C$6&amp;" "&amp;'1- Brewery Information'!$C$17</f>
        <v xml:space="preserve"> </v>
      </c>
      <c r="C6" s="239"/>
      <c r="D6" s="239"/>
      <c r="E6" s="239"/>
      <c r="F6" s="239"/>
      <c r="G6" s="239"/>
      <c r="I6" s="372" t="s">
        <v>361</v>
      </c>
      <c r="J6" s="373"/>
      <c r="K6" s="370"/>
      <c r="L6" s="371"/>
    </row>
    <row r="7" spans="1:12" ht="35.1" customHeight="1">
      <c r="A7" s="230" t="s">
        <v>470</v>
      </c>
      <c r="B7" s="230" t="s">
        <v>474</v>
      </c>
      <c r="C7" s="231" t="s">
        <v>444</v>
      </c>
      <c r="D7" s="232" t="s">
        <v>506</v>
      </c>
      <c r="E7" s="231" t="s">
        <v>473</v>
      </c>
      <c r="F7" s="231" t="s">
        <v>466</v>
      </c>
      <c r="G7" s="231" t="s">
        <v>467</v>
      </c>
      <c r="I7" s="425" t="s">
        <v>360</v>
      </c>
      <c r="J7" s="426"/>
      <c r="K7" s="401"/>
      <c r="L7" s="371"/>
    </row>
    <row r="8" spans="1:12" ht="41.25" customHeight="1">
      <c r="A8" s="230" t="s">
        <v>360</v>
      </c>
      <c r="B8" s="230" t="s">
        <v>476</v>
      </c>
      <c r="C8" s="233" t="s">
        <v>537</v>
      </c>
      <c r="D8" s="228" t="b">
        <v>0</v>
      </c>
      <c r="E8" s="230" t="s">
        <v>547</v>
      </c>
      <c r="F8" s="228" t="str">
        <f t="shared" ref="F8:F14" si="0">IF(AND(D8=TRUE,J9&lt;&gt;"Type here"),J9,"")</f>
        <v/>
      </c>
      <c r="G8" s="228" t="str">
        <f>C8&amp;D8&amp;F8</f>
        <v>4f-1aFALSE</v>
      </c>
      <c r="I8" s="396" t="s">
        <v>340</v>
      </c>
      <c r="J8" s="397"/>
      <c r="K8" s="401"/>
      <c r="L8" s="371"/>
    </row>
    <row r="9" spans="1:12" ht="30" customHeight="1">
      <c r="A9" s="230" t="s">
        <v>360</v>
      </c>
      <c r="B9" s="230" t="s">
        <v>476</v>
      </c>
      <c r="C9" s="233" t="s">
        <v>538</v>
      </c>
      <c r="D9" s="228" t="b">
        <v>0</v>
      </c>
      <c r="E9" s="230" t="s">
        <v>548</v>
      </c>
      <c r="F9" s="228" t="str">
        <f t="shared" si="0"/>
        <v/>
      </c>
      <c r="G9" s="228" t="str">
        <f t="shared" ref="G9:G15" si="1">C9&amp;D9&amp;F9</f>
        <v>4f-1bFALSE</v>
      </c>
      <c r="I9" s="249"/>
      <c r="J9" s="195" t="s">
        <v>325</v>
      </c>
    </row>
    <row r="10" spans="1:12" ht="30" customHeight="1">
      <c r="A10" s="230" t="s">
        <v>360</v>
      </c>
      <c r="B10" s="230" t="s">
        <v>476</v>
      </c>
      <c r="C10" s="233" t="s">
        <v>539</v>
      </c>
      <c r="D10" s="228" t="b">
        <v>0</v>
      </c>
      <c r="E10" s="230" t="s">
        <v>549</v>
      </c>
      <c r="F10" s="228" t="str">
        <f t="shared" si="0"/>
        <v/>
      </c>
      <c r="G10" s="228" t="str">
        <f t="shared" si="1"/>
        <v>4f-1cFALSE</v>
      </c>
      <c r="I10" s="102"/>
      <c r="J10" s="195" t="s">
        <v>325</v>
      </c>
    </row>
    <row r="11" spans="1:12" ht="30" customHeight="1">
      <c r="A11" s="230" t="s">
        <v>360</v>
      </c>
      <c r="B11" s="230" t="s">
        <v>476</v>
      </c>
      <c r="C11" s="233" t="s">
        <v>540</v>
      </c>
      <c r="D11" s="228" t="b">
        <v>1</v>
      </c>
      <c r="E11" s="230" t="s">
        <v>550</v>
      </c>
      <c r="F11" s="228" t="str">
        <f t="shared" si="0"/>
        <v/>
      </c>
      <c r="G11" s="228" t="str">
        <f t="shared" si="1"/>
        <v>4f-1dTRUE</v>
      </c>
      <c r="I11" s="102"/>
      <c r="J11" s="195" t="s">
        <v>325</v>
      </c>
    </row>
    <row r="12" spans="1:12" ht="30" customHeight="1">
      <c r="A12" s="230" t="s">
        <v>360</v>
      </c>
      <c r="B12" s="230" t="s">
        <v>476</v>
      </c>
      <c r="C12" s="233" t="s">
        <v>541</v>
      </c>
      <c r="D12" s="228" t="b">
        <v>0</v>
      </c>
      <c r="E12" s="230" t="s">
        <v>551</v>
      </c>
      <c r="F12" s="228" t="str">
        <f t="shared" si="0"/>
        <v/>
      </c>
      <c r="G12" s="228" t="str">
        <f t="shared" si="1"/>
        <v>4f-1eFALSE</v>
      </c>
      <c r="I12" s="102"/>
      <c r="J12" s="195" t="s">
        <v>325</v>
      </c>
    </row>
    <row r="13" spans="1:12" ht="30" customHeight="1">
      <c r="A13" s="230" t="s">
        <v>360</v>
      </c>
      <c r="B13" s="230" t="s">
        <v>476</v>
      </c>
      <c r="C13" s="233" t="s">
        <v>542</v>
      </c>
      <c r="D13" s="228" t="b">
        <v>0</v>
      </c>
      <c r="E13" s="228" t="s">
        <v>545</v>
      </c>
      <c r="F13" s="228" t="str">
        <f t="shared" si="0"/>
        <v/>
      </c>
      <c r="G13" s="228" t="str">
        <f t="shared" si="1"/>
        <v>4f-1fFALSE</v>
      </c>
      <c r="I13" s="102"/>
      <c r="J13" s="195" t="s">
        <v>325</v>
      </c>
    </row>
    <row r="14" spans="1:12" ht="27" customHeight="1">
      <c r="A14" s="230" t="s">
        <v>360</v>
      </c>
      <c r="B14" s="230" t="s">
        <v>476</v>
      </c>
      <c r="C14" s="233" t="s">
        <v>543</v>
      </c>
      <c r="D14" s="228" t="b">
        <v>0</v>
      </c>
      <c r="E14" s="230" t="s">
        <v>108</v>
      </c>
      <c r="F14" s="228" t="str">
        <f t="shared" si="0"/>
        <v/>
      </c>
      <c r="G14" s="228" t="str">
        <f t="shared" si="1"/>
        <v>4f-1gFALSE</v>
      </c>
      <c r="I14" s="102"/>
      <c r="J14" s="195" t="s">
        <v>325</v>
      </c>
    </row>
    <row r="15" spans="1:12" ht="27" customHeight="1">
      <c r="A15" s="230" t="s">
        <v>360</v>
      </c>
      <c r="B15" s="230" t="s">
        <v>476</v>
      </c>
      <c r="C15" s="233" t="s">
        <v>544</v>
      </c>
      <c r="D15" s="228" t="b">
        <v>0</v>
      </c>
      <c r="E15" s="228" t="s">
        <v>546</v>
      </c>
      <c r="F15" s="228"/>
      <c r="G15" s="228" t="str">
        <f t="shared" si="1"/>
        <v>4f-1hFALSE</v>
      </c>
      <c r="I15" s="102"/>
      <c r="J15" s="195" t="s">
        <v>325</v>
      </c>
    </row>
    <row r="16" spans="1:12" ht="17.25">
      <c r="I16" s="102"/>
      <c r="J16" s="103"/>
    </row>
    <row r="17" spans="9:10" ht="17.25">
      <c r="I17" s="104"/>
      <c r="J17" s="112"/>
    </row>
    <row r="18" spans="9:10" ht="17.100000000000001" customHeight="1">
      <c r="I18" s="376"/>
      <c r="J18" s="376"/>
    </row>
    <row r="19" spans="9:10" ht="17.100000000000001" customHeight="1">
      <c r="I19" s="376"/>
      <c r="J19" s="376"/>
    </row>
    <row r="20" spans="9:10" ht="27" customHeight="1">
      <c r="I20" s="377" t="s">
        <v>321</v>
      </c>
      <c r="J20" s="377"/>
    </row>
  </sheetData>
  <sheetProtection algorithmName="SHA-512" hashValue="3rM63zbuC4OYCcrAGiwhRinkMimM9ijUlTdIFUM8ZVYhnQVAss97ThOfMI02MiO3RKuDVYBuChP0wj+ToVzdIQ==" saltValue="IZcKh3GpeafEYdtlxuRHlg==" spinCount="100000" sheet="1" objects="1" scenarios="1"/>
  <mergeCells count="11">
    <mergeCell ref="I20:J20"/>
    <mergeCell ref="K6:L8"/>
    <mergeCell ref="I6:J6"/>
    <mergeCell ref="I7:J7"/>
    <mergeCell ref="I8:J8"/>
    <mergeCell ref="I18:J19"/>
    <mergeCell ref="H1:I1"/>
    <mergeCell ref="H2:I2"/>
    <mergeCell ref="H3:I3"/>
    <mergeCell ref="H4:I4"/>
    <mergeCell ref="H5:I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4577" r:id="rId3" name="Check Box 1">
              <controlPr defaultSize="0" autoFill="0" autoLine="0" autoPict="0">
                <anchor moveWithCells="1">
                  <from>
                    <xdr:col>8</xdr:col>
                    <xdr:colOff>104775</xdr:colOff>
                    <xdr:row>9</xdr:row>
                    <xdr:rowOff>38100</xdr:rowOff>
                  </from>
                  <to>
                    <xdr:col>8</xdr:col>
                    <xdr:colOff>4229100</xdr:colOff>
                    <xdr:row>9</xdr:row>
                    <xdr:rowOff>304800</xdr:rowOff>
                  </to>
                </anchor>
              </controlPr>
            </control>
          </mc:Choice>
        </mc:AlternateContent>
        <mc:AlternateContent xmlns:mc="http://schemas.openxmlformats.org/markup-compatibility/2006">
          <mc:Choice Requires="x14">
            <control shapeId="24578" r:id="rId4" name="Check Box 2">
              <controlPr defaultSize="0" autoFill="0" autoLine="0" autoPict="0">
                <anchor moveWithCells="1">
                  <from>
                    <xdr:col>8</xdr:col>
                    <xdr:colOff>104775</xdr:colOff>
                    <xdr:row>9</xdr:row>
                    <xdr:rowOff>371475</xdr:rowOff>
                  </from>
                  <to>
                    <xdr:col>8</xdr:col>
                    <xdr:colOff>7439025</xdr:colOff>
                    <xdr:row>10</xdr:row>
                    <xdr:rowOff>342900</xdr:rowOff>
                  </to>
                </anchor>
              </controlPr>
            </control>
          </mc:Choice>
        </mc:AlternateContent>
        <mc:AlternateContent xmlns:mc="http://schemas.openxmlformats.org/markup-compatibility/2006">
          <mc:Choice Requires="x14">
            <control shapeId="24579" r:id="rId5" name="Check Box 3">
              <controlPr defaultSize="0" autoFill="0" autoLine="0" autoPict="0">
                <anchor moveWithCells="1">
                  <from>
                    <xdr:col>8</xdr:col>
                    <xdr:colOff>104775</xdr:colOff>
                    <xdr:row>11</xdr:row>
                    <xdr:rowOff>0</xdr:rowOff>
                  </from>
                  <to>
                    <xdr:col>8</xdr:col>
                    <xdr:colOff>6238875</xdr:colOff>
                    <xdr:row>11</xdr:row>
                    <xdr:rowOff>295275</xdr:rowOff>
                  </to>
                </anchor>
              </controlPr>
            </control>
          </mc:Choice>
        </mc:AlternateContent>
        <mc:AlternateContent xmlns:mc="http://schemas.openxmlformats.org/markup-compatibility/2006">
          <mc:Choice Requires="x14">
            <control shapeId="24580" r:id="rId6" name="Check Box 4">
              <controlPr defaultSize="0" autoFill="0" autoLine="0" autoPict="0">
                <anchor moveWithCells="1">
                  <from>
                    <xdr:col>8</xdr:col>
                    <xdr:colOff>104775</xdr:colOff>
                    <xdr:row>12</xdr:row>
                    <xdr:rowOff>0</xdr:rowOff>
                  </from>
                  <to>
                    <xdr:col>8</xdr:col>
                    <xdr:colOff>4181475</xdr:colOff>
                    <xdr:row>12</xdr:row>
                    <xdr:rowOff>266700</xdr:rowOff>
                  </to>
                </anchor>
              </controlPr>
            </control>
          </mc:Choice>
        </mc:AlternateContent>
        <mc:AlternateContent xmlns:mc="http://schemas.openxmlformats.org/markup-compatibility/2006">
          <mc:Choice Requires="x14">
            <control shapeId="24581" r:id="rId7" name="Check Box 5">
              <controlPr defaultSize="0" autoFill="0" autoLine="0" autoPict="0">
                <anchor moveWithCells="1">
                  <from>
                    <xdr:col>8</xdr:col>
                    <xdr:colOff>104775</xdr:colOff>
                    <xdr:row>13</xdr:row>
                    <xdr:rowOff>0</xdr:rowOff>
                  </from>
                  <to>
                    <xdr:col>8</xdr:col>
                    <xdr:colOff>4181475</xdr:colOff>
                    <xdr:row>13</xdr:row>
                    <xdr:rowOff>266700</xdr:rowOff>
                  </to>
                </anchor>
              </controlPr>
            </control>
          </mc:Choice>
        </mc:AlternateContent>
        <mc:AlternateContent xmlns:mc="http://schemas.openxmlformats.org/markup-compatibility/2006">
          <mc:Choice Requires="x14">
            <control shapeId="24582" r:id="rId8" name="Check Box 6">
              <controlPr defaultSize="0" autoFill="0" autoLine="0" autoPict="0">
                <anchor moveWithCells="1">
                  <from>
                    <xdr:col>8</xdr:col>
                    <xdr:colOff>104775</xdr:colOff>
                    <xdr:row>13</xdr:row>
                    <xdr:rowOff>314325</xdr:rowOff>
                  </from>
                  <to>
                    <xdr:col>8</xdr:col>
                    <xdr:colOff>4181475</xdr:colOff>
                    <xdr:row>14</xdr:row>
                    <xdr:rowOff>238125</xdr:rowOff>
                  </to>
                </anchor>
              </controlPr>
            </control>
          </mc:Choice>
        </mc:AlternateContent>
        <mc:AlternateContent xmlns:mc="http://schemas.openxmlformats.org/markup-compatibility/2006">
          <mc:Choice Requires="x14">
            <control shapeId="24583" r:id="rId9" name="Check Box 7">
              <controlPr defaultSize="0" autoFill="0" autoLine="0" autoPict="0">
                <anchor moveWithCells="1">
                  <from>
                    <xdr:col>8</xdr:col>
                    <xdr:colOff>104775</xdr:colOff>
                    <xdr:row>14</xdr:row>
                    <xdr:rowOff>295275</xdr:rowOff>
                  </from>
                  <to>
                    <xdr:col>8</xdr:col>
                    <xdr:colOff>4181475</xdr:colOff>
                    <xdr:row>16</xdr:row>
                    <xdr:rowOff>9525</xdr:rowOff>
                  </to>
                </anchor>
              </controlPr>
            </control>
          </mc:Choice>
        </mc:AlternateContent>
        <mc:AlternateContent xmlns:mc="http://schemas.openxmlformats.org/markup-compatibility/2006">
          <mc:Choice Requires="x14">
            <control shapeId="24585" r:id="rId10" name="Check Box 9">
              <controlPr defaultSize="0" autoFill="0" autoLine="0" autoPict="0">
                <anchor moveWithCells="1">
                  <from>
                    <xdr:col>8</xdr:col>
                    <xdr:colOff>104775</xdr:colOff>
                    <xdr:row>8</xdr:row>
                    <xdr:rowOff>38100</xdr:rowOff>
                  </from>
                  <to>
                    <xdr:col>8</xdr:col>
                    <xdr:colOff>4229100</xdr:colOff>
                    <xdr:row>8</xdr:row>
                    <xdr:rowOff>304800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7030A0"/>
  </sheetPr>
  <dimension ref="A1:L88"/>
  <sheetViews>
    <sheetView zoomScaleNormal="100" workbookViewId="0">
      <pane xSplit="8" ySplit="5" topLeftCell="I6" activePane="bottomRight" state="frozen"/>
      <selection activeCell="C5" sqref="C5"/>
      <selection pane="topRight" activeCell="C5" sqref="C5"/>
      <selection pane="bottomLeft" activeCell="C5" sqref="C5"/>
      <selection pane="bottomRight" activeCell="I6" sqref="I6:J6"/>
    </sheetView>
  </sheetViews>
  <sheetFormatPr defaultColWidth="10.875" defaultRowHeight="15.75"/>
  <cols>
    <col min="1" max="6" width="10.875" style="100" hidden="1" customWidth="1"/>
    <col min="7" max="7" width="11.25" style="100" hidden="1" customWidth="1"/>
    <col min="8" max="8" width="10.875" style="100"/>
    <col min="9" max="9" width="76.125" style="100" customWidth="1"/>
    <col min="10" max="10" width="54.5" style="100" customWidth="1"/>
    <col min="11" max="11" width="20.875" style="100" customWidth="1"/>
    <col min="12" max="12" width="21" style="100" customWidth="1"/>
    <col min="13" max="16384" width="10.875" style="100"/>
  </cols>
  <sheetData>
    <row r="1" spans="1:12" s="99" customFormat="1" ht="18" customHeight="1">
      <c r="H1" s="347" t="s">
        <v>4</v>
      </c>
      <c r="I1" s="348"/>
    </row>
    <row r="2" spans="1:12" s="99" customFormat="1" ht="18" customHeight="1">
      <c r="H2" s="340" t="s">
        <v>320</v>
      </c>
      <c r="I2" s="341"/>
    </row>
    <row r="3" spans="1:12" s="99" customFormat="1" ht="24" customHeight="1">
      <c r="H3" s="340" t="s">
        <v>5</v>
      </c>
      <c r="I3" s="341"/>
    </row>
    <row r="4" spans="1:12" s="99" customFormat="1" ht="24" customHeight="1">
      <c r="H4" s="340" t="s">
        <v>86</v>
      </c>
      <c r="I4" s="341"/>
    </row>
    <row r="5" spans="1:12" s="99" customFormat="1" ht="24" customHeight="1">
      <c r="H5" s="343" t="s">
        <v>413</v>
      </c>
      <c r="I5" s="344"/>
    </row>
    <row r="6" spans="1:12" ht="30.75" customHeight="1">
      <c r="A6" s="237" t="s">
        <v>468</v>
      </c>
      <c r="B6" s="238" t="str">
        <f>'1- Brewery Information'!$C$6&amp;" "&amp;'1- Brewery Information'!$C$17</f>
        <v xml:space="preserve"> </v>
      </c>
      <c r="C6" s="239"/>
      <c r="D6" s="239"/>
      <c r="E6" s="239"/>
      <c r="F6" s="239"/>
      <c r="G6" s="239"/>
      <c r="I6" s="372" t="s">
        <v>375</v>
      </c>
      <c r="J6" s="373"/>
      <c r="K6" s="401"/>
      <c r="L6" s="401"/>
    </row>
    <row r="7" spans="1:12" ht="27.75" customHeight="1">
      <c r="A7" s="230" t="s">
        <v>470</v>
      </c>
      <c r="B7" s="230" t="s">
        <v>474</v>
      </c>
      <c r="C7" s="231" t="s">
        <v>444</v>
      </c>
      <c r="D7" s="232" t="s">
        <v>506</v>
      </c>
      <c r="E7" s="231" t="s">
        <v>473</v>
      </c>
      <c r="F7" s="231" t="s">
        <v>466</v>
      </c>
      <c r="G7" s="231" t="s">
        <v>467</v>
      </c>
      <c r="I7" s="391" t="s">
        <v>362</v>
      </c>
      <c r="J7" s="375"/>
      <c r="K7" s="401"/>
      <c r="L7" s="401"/>
    </row>
    <row r="8" spans="1:12">
      <c r="A8" s="230" t="s">
        <v>553</v>
      </c>
      <c r="B8" s="230" t="s">
        <v>483</v>
      </c>
      <c r="C8" s="233" t="s">
        <v>552</v>
      </c>
      <c r="D8" s="228">
        <v>0</v>
      </c>
      <c r="E8" s="228" t="str">
        <f>IF(D8=0,"",IF(D8=1,"1 week",IF(D8=2,"2 weeks",IF(D8=6," 3 weeks - 1 month",IF(D8=3,"1 - 2 months",IF(D8=5,"Greater than 2 months",IF(D8=4,"Other","-")))))))</f>
        <v/>
      </c>
      <c r="F8" s="228" t="str">
        <f>IF(AND(D8=4,J15&lt;&gt;"Type here"),J15,"")</f>
        <v/>
      </c>
      <c r="G8" s="228" t="str">
        <f>C8&amp;D8&amp;F8</f>
        <v>4g-10</v>
      </c>
      <c r="I8" s="393" t="s">
        <v>432</v>
      </c>
      <c r="J8" s="393"/>
      <c r="K8" s="401"/>
      <c r="L8" s="401"/>
    </row>
    <row r="9" spans="1:12" ht="15.95" customHeight="1">
      <c r="A9" s="230" t="s">
        <v>554</v>
      </c>
      <c r="B9" s="230" t="s">
        <v>499</v>
      </c>
      <c r="C9" s="233" t="s">
        <v>555</v>
      </c>
      <c r="D9" s="229" t="str">
        <f t="shared" ref="D9:D14" si="0">IF(J21&lt;&gt;"Type here","Y","N")</f>
        <v>N</v>
      </c>
      <c r="E9" s="230" t="s">
        <v>342</v>
      </c>
      <c r="F9" s="234" t="str">
        <f>IF(D9="Y",J21,"")</f>
        <v/>
      </c>
      <c r="G9" s="228" t="str">
        <f>C9&amp;D9&amp;F9</f>
        <v>4g-2aN</v>
      </c>
      <c r="I9" s="111"/>
      <c r="J9" s="111"/>
      <c r="K9" s="401"/>
      <c r="L9" s="401"/>
    </row>
    <row r="10" spans="1:12" ht="15.95" customHeight="1">
      <c r="A10" s="230" t="s">
        <v>554</v>
      </c>
      <c r="B10" s="230" t="s">
        <v>499</v>
      </c>
      <c r="C10" s="233" t="s">
        <v>556</v>
      </c>
      <c r="D10" s="229" t="str">
        <f t="shared" si="0"/>
        <v>N</v>
      </c>
      <c r="E10" s="228" t="s">
        <v>343</v>
      </c>
      <c r="F10" s="234" t="str">
        <f t="shared" ref="F10:F13" si="1">IF(D10="Y",J22,"")</f>
        <v/>
      </c>
      <c r="G10" s="228" t="str">
        <f t="shared" ref="G10:G14" si="2">C10&amp;D10&amp;F10</f>
        <v>4g-2bN</v>
      </c>
      <c r="I10" s="111"/>
      <c r="J10" s="111"/>
    </row>
    <row r="11" spans="1:12" ht="15.95" customHeight="1">
      <c r="A11" s="230" t="s">
        <v>554</v>
      </c>
      <c r="B11" s="230" t="s">
        <v>499</v>
      </c>
      <c r="C11" s="233" t="s">
        <v>557</v>
      </c>
      <c r="D11" s="229" t="str">
        <f t="shared" si="0"/>
        <v>N</v>
      </c>
      <c r="E11" s="228" t="s">
        <v>344</v>
      </c>
      <c r="F11" s="234" t="str">
        <f t="shared" si="1"/>
        <v/>
      </c>
      <c r="G11" s="228" t="str">
        <f t="shared" si="2"/>
        <v>4g-2cN</v>
      </c>
      <c r="I11" s="111"/>
      <c r="J11" s="111"/>
    </row>
    <row r="12" spans="1:12" ht="15.95" customHeight="1">
      <c r="A12" s="230" t="s">
        <v>554</v>
      </c>
      <c r="B12" s="230" t="s">
        <v>499</v>
      </c>
      <c r="C12" s="233" t="s">
        <v>558</v>
      </c>
      <c r="D12" s="229" t="str">
        <f t="shared" si="0"/>
        <v>N</v>
      </c>
      <c r="E12" s="228" t="s">
        <v>345</v>
      </c>
      <c r="F12" s="234" t="str">
        <f t="shared" si="1"/>
        <v/>
      </c>
      <c r="G12" s="228" t="str">
        <f t="shared" si="2"/>
        <v>4g-2dN</v>
      </c>
      <c r="I12" s="111"/>
      <c r="J12" s="111"/>
    </row>
    <row r="13" spans="1:12" ht="15.95" customHeight="1">
      <c r="A13" s="230" t="s">
        <v>554</v>
      </c>
      <c r="B13" s="230" t="s">
        <v>499</v>
      </c>
      <c r="C13" s="233" t="s">
        <v>559</v>
      </c>
      <c r="D13" s="229" t="str">
        <f t="shared" si="0"/>
        <v>N</v>
      </c>
      <c r="E13" s="228" t="s">
        <v>346</v>
      </c>
      <c r="F13" s="234" t="str">
        <f t="shared" si="1"/>
        <v/>
      </c>
      <c r="G13" s="228" t="str">
        <f t="shared" si="2"/>
        <v>4g-2eN</v>
      </c>
      <c r="I13" s="111"/>
      <c r="J13" s="111"/>
    </row>
    <row r="14" spans="1:12" ht="15.95" customHeight="1">
      <c r="A14" s="230" t="s">
        <v>554</v>
      </c>
      <c r="B14" s="230" t="s">
        <v>499</v>
      </c>
      <c r="C14" s="233" t="s">
        <v>560</v>
      </c>
      <c r="D14" s="229" t="str">
        <f t="shared" si="0"/>
        <v>N</v>
      </c>
      <c r="E14" s="228" t="s">
        <v>347</v>
      </c>
      <c r="F14" s="234" t="str">
        <f>IF(D14="Y",J26,"")</f>
        <v/>
      </c>
      <c r="G14" s="228" t="str">
        <f t="shared" si="2"/>
        <v>4g-2fN</v>
      </c>
      <c r="I14" s="111"/>
      <c r="J14" s="111"/>
    </row>
    <row r="15" spans="1:12" ht="15.95" customHeight="1">
      <c r="A15" s="230" t="s">
        <v>554</v>
      </c>
      <c r="B15" s="230" t="s">
        <v>499</v>
      </c>
      <c r="C15" s="233" t="s">
        <v>561</v>
      </c>
      <c r="D15" s="229" t="str">
        <f t="shared" ref="D15:D20" si="3">IF(J32&lt;&gt;"Type here","Y","N")</f>
        <v>N</v>
      </c>
      <c r="E15" s="230" t="s">
        <v>342</v>
      </c>
      <c r="F15" s="234" t="str">
        <f>IF(D15="Y",J32,"")</f>
        <v/>
      </c>
      <c r="G15" s="228" t="str">
        <f>C15&amp;D15&amp;F15</f>
        <v>4g-3aN</v>
      </c>
      <c r="I15" s="111"/>
      <c r="J15" s="218" t="s">
        <v>325</v>
      </c>
    </row>
    <row r="16" spans="1:12" ht="15.95" customHeight="1">
      <c r="A16" s="230" t="s">
        <v>554</v>
      </c>
      <c r="B16" s="230" t="s">
        <v>499</v>
      </c>
      <c r="C16" s="233" t="s">
        <v>562</v>
      </c>
      <c r="D16" s="229" t="str">
        <f t="shared" si="3"/>
        <v>N</v>
      </c>
      <c r="E16" s="228" t="s">
        <v>343</v>
      </c>
      <c r="F16" s="234" t="str">
        <f t="shared" ref="F16:F20" si="4">IF(D16="Y",J33,"")</f>
        <v/>
      </c>
      <c r="G16" s="228" t="str">
        <f t="shared" ref="G16:G19" si="5">C16&amp;D16&amp;F16</f>
        <v>4g-3bN</v>
      </c>
      <c r="I16" s="111"/>
      <c r="J16" s="111"/>
    </row>
    <row r="17" spans="1:10" ht="15.75" customHeight="1">
      <c r="A17" s="230" t="s">
        <v>554</v>
      </c>
      <c r="B17" s="230" t="s">
        <v>499</v>
      </c>
      <c r="C17" s="233" t="s">
        <v>563</v>
      </c>
      <c r="D17" s="229" t="str">
        <f t="shared" si="3"/>
        <v>N</v>
      </c>
      <c r="E17" s="228" t="s">
        <v>344</v>
      </c>
      <c r="F17" s="234" t="str">
        <f t="shared" si="4"/>
        <v/>
      </c>
      <c r="G17" s="228" t="str">
        <f t="shared" si="5"/>
        <v>4g-3cN</v>
      </c>
      <c r="I17" s="102"/>
      <c r="J17" s="103"/>
    </row>
    <row r="18" spans="1:10" ht="17.25" customHeight="1">
      <c r="A18" s="230" t="s">
        <v>554</v>
      </c>
      <c r="B18" s="230" t="s">
        <v>499</v>
      </c>
      <c r="C18" s="233" t="s">
        <v>564</v>
      </c>
      <c r="D18" s="229" t="str">
        <f t="shared" si="3"/>
        <v>N</v>
      </c>
      <c r="E18" s="228" t="s">
        <v>345</v>
      </c>
      <c r="F18" s="234" t="str">
        <f t="shared" si="4"/>
        <v/>
      </c>
      <c r="G18" s="228" t="str">
        <f t="shared" si="5"/>
        <v>4g-3dN</v>
      </c>
      <c r="I18" s="386" t="s">
        <v>363</v>
      </c>
      <c r="J18" s="387"/>
    </row>
    <row r="19" spans="1:10">
      <c r="A19" s="230" t="s">
        <v>554</v>
      </c>
      <c r="B19" s="230" t="s">
        <v>499</v>
      </c>
      <c r="C19" s="233" t="s">
        <v>565</v>
      </c>
      <c r="D19" s="229" t="str">
        <f t="shared" si="3"/>
        <v>N</v>
      </c>
      <c r="E19" s="228" t="s">
        <v>346</v>
      </c>
      <c r="F19" s="234" t="str">
        <f t="shared" si="4"/>
        <v/>
      </c>
      <c r="G19" s="228" t="str">
        <f t="shared" si="5"/>
        <v>4g-3eN</v>
      </c>
      <c r="I19" s="396" t="s">
        <v>341</v>
      </c>
      <c r="J19" s="397"/>
    </row>
    <row r="20" spans="1:10" ht="15.95" customHeight="1">
      <c r="A20" s="230" t="s">
        <v>554</v>
      </c>
      <c r="B20" s="230" t="s">
        <v>499</v>
      </c>
      <c r="C20" s="233" t="s">
        <v>566</v>
      </c>
      <c r="D20" s="229" t="str">
        <f t="shared" si="3"/>
        <v>N</v>
      </c>
      <c r="E20" s="228" t="s">
        <v>347</v>
      </c>
      <c r="F20" s="234" t="str">
        <f t="shared" si="4"/>
        <v/>
      </c>
      <c r="G20" s="228" t="str">
        <f>C20&amp;D20&amp;F20</f>
        <v>4g-3fN</v>
      </c>
      <c r="I20" s="102"/>
      <c r="J20" s="103"/>
    </row>
    <row r="21" spans="1:10" ht="15.95" customHeight="1">
      <c r="A21" s="228" t="s">
        <v>567</v>
      </c>
      <c r="B21" s="230" t="s">
        <v>472</v>
      </c>
      <c r="C21" s="233" t="s">
        <v>568</v>
      </c>
      <c r="D21" s="228">
        <v>0</v>
      </c>
      <c r="E21" s="228" t="str">
        <f>IF(D21=1,"Y",IF(D21=2,"N",""))</f>
        <v/>
      </c>
      <c r="F21" s="228"/>
      <c r="G21" s="228" t="str">
        <f>C21&amp;D21&amp;F21</f>
        <v>4g-40</v>
      </c>
      <c r="I21" s="116" t="s">
        <v>342</v>
      </c>
      <c r="J21" s="218" t="s">
        <v>325</v>
      </c>
    </row>
    <row r="22" spans="1:10" ht="15.95" customHeight="1">
      <c r="A22" s="228" t="s">
        <v>569</v>
      </c>
      <c r="B22" s="230" t="s">
        <v>472</v>
      </c>
      <c r="C22" s="233" t="s">
        <v>571</v>
      </c>
      <c r="D22" s="228">
        <v>0</v>
      </c>
      <c r="E22" s="228" t="str">
        <f>IF(D22=1,"Y",IF(D22=2,"N",""))</f>
        <v/>
      </c>
      <c r="F22" s="228"/>
      <c r="G22" s="228" t="str">
        <f>C22&amp;D22&amp;F22</f>
        <v>4g-4a0</v>
      </c>
      <c r="I22" s="116" t="s">
        <v>343</v>
      </c>
      <c r="J22" s="196" t="s">
        <v>325</v>
      </c>
    </row>
    <row r="23" spans="1:10" ht="15.95" customHeight="1">
      <c r="A23" s="228" t="s">
        <v>569</v>
      </c>
      <c r="B23" s="230" t="s">
        <v>472</v>
      </c>
      <c r="C23" s="233" t="s">
        <v>570</v>
      </c>
      <c r="D23" s="228">
        <v>0</v>
      </c>
      <c r="E23" s="228" t="str">
        <f>IF(D23=1,"Y",IF(D23=2,"N",""))</f>
        <v/>
      </c>
      <c r="F23" s="228"/>
      <c r="G23" s="228" t="str">
        <f>C23&amp;D23&amp;F23</f>
        <v>4g-50</v>
      </c>
      <c r="I23" s="116" t="s">
        <v>344</v>
      </c>
      <c r="J23" s="196" t="s">
        <v>325</v>
      </c>
    </row>
    <row r="24" spans="1:10" ht="15.95" customHeight="1">
      <c r="A24" s="228" t="s">
        <v>572</v>
      </c>
      <c r="B24" s="230" t="s">
        <v>476</v>
      </c>
      <c r="C24" s="233" t="s">
        <v>598</v>
      </c>
      <c r="D24" s="228" t="b">
        <v>0</v>
      </c>
      <c r="E24" s="228" t="s">
        <v>573</v>
      </c>
      <c r="F24" s="228"/>
      <c r="G24" s="228" t="str">
        <f t="shared" ref="G24" si="6">C24&amp;D24&amp;F24</f>
        <v>4g-5a1FALSE</v>
      </c>
      <c r="I24" s="116" t="s">
        <v>345</v>
      </c>
      <c r="J24" s="196" t="s">
        <v>325</v>
      </c>
    </row>
    <row r="25" spans="1:10" ht="15.95" customHeight="1">
      <c r="A25" s="228" t="s">
        <v>572</v>
      </c>
      <c r="B25" s="230" t="s">
        <v>476</v>
      </c>
      <c r="C25" s="233" t="s">
        <v>599</v>
      </c>
      <c r="D25" s="228" t="b">
        <v>0</v>
      </c>
      <c r="E25" s="228" t="s">
        <v>574</v>
      </c>
      <c r="F25" s="228"/>
      <c r="G25" s="228" t="str">
        <f t="shared" ref="G25:G27" si="7">C25&amp;D25&amp;F25</f>
        <v>4g-5a2FALSE</v>
      </c>
      <c r="I25" s="116" t="s">
        <v>346</v>
      </c>
      <c r="J25" s="196" t="s">
        <v>325</v>
      </c>
    </row>
    <row r="26" spans="1:10" ht="15.95" customHeight="1">
      <c r="A26" s="228" t="s">
        <v>572</v>
      </c>
      <c r="B26" s="230" t="s">
        <v>476</v>
      </c>
      <c r="C26" s="233" t="s">
        <v>600</v>
      </c>
      <c r="D26" s="228" t="b">
        <v>0</v>
      </c>
      <c r="E26" s="228" t="s">
        <v>575</v>
      </c>
      <c r="F26" s="228"/>
      <c r="G26" s="228" t="str">
        <f t="shared" si="7"/>
        <v>4g-5a3FALSE</v>
      </c>
      <c r="I26" s="116" t="s">
        <v>347</v>
      </c>
      <c r="J26" s="196" t="s">
        <v>325</v>
      </c>
    </row>
    <row r="27" spans="1:10" ht="15.95" customHeight="1">
      <c r="A27" s="228" t="s">
        <v>572</v>
      </c>
      <c r="B27" s="230" t="s">
        <v>476</v>
      </c>
      <c r="C27" s="233" t="s">
        <v>601</v>
      </c>
      <c r="D27" s="228" t="b">
        <v>0</v>
      </c>
      <c r="E27" s="230" t="s">
        <v>108</v>
      </c>
      <c r="F27" s="228" t="str">
        <f>IF(AND(D27=TRUE,J63&lt;&gt;"Type here"),J63,"")</f>
        <v/>
      </c>
      <c r="G27" s="228" t="str">
        <f t="shared" si="7"/>
        <v>4g-5a4FALSE</v>
      </c>
      <c r="I27" s="104"/>
      <c r="J27" s="112"/>
    </row>
    <row r="28" spans="1:10" ht="17.25" customHeight="1">
      <c r="A28" s="228" t="s">
        <v>577</v>
      </c>
      <c r="B28" s="230" t="s">
        <v>472</v>
      </c>
      <c r="C28" s="233" t="s">
        <v>576</v>
      </c>
      <c r="D28" s="228">
        <v>0</v>
      </c>
      <c r="E28" s="228" t="str">
        <f>IF(D28=1,"Y",IF(D28=2,"N",""))</f>
        <v/>
      </c>
      <c r="F28" s="235" t="str">
        <f>IF(AND(D28=1,J69&lt;&gt;"Max $ per year"),J69,"")</f>
        <v/>
      </c>
      <c r="G28" s="228" t="str">
        <f>C28&amp;D28&amp;F28</f>
        <v>4g-60</v>
      </c>
      <c r="I28" s="102"/>
      <c r="J28" s="103"/>
    </row>
    <row r="29" spans="1:10" ht="17.25" customHeight="1">
      <c r="A29" s="230" t="s">
        <v>584</v>
      </c>
      <c r="B29" s="230" t="s">
        <v>499</v>
      </c>
      <c r="C29" s="233" t="s">
        <v>578</v>
      </c>
      <c r="D29" s="229" t="str">
        <f>IF(J75&lt;&gt;"%","Y","N")</f>
        <v>N</v>
      </c>
      <c r="E29" s="228" t="s">
        <v>377</v>
      </c>
      <c r="F29" s="236" t="str">
        <f>IF(D29="Y",J75,"")</f>
        <v/>
      </c>
      <c r="G29" s="228" t="str">
        <f t="shared" ref="G29:G34" si="8">C29&amp;D29&amp;F29</f>
        <v>4g-7aN</v>
      </c>
      <c r="I29" s="386" t="s">
        <v>364</v>
      </c>
      <c r="J29" s="387"/>
    </row>
    <row r="30" spans="1:10">
      <c r="A30" s="230" t="s">
        <v>584</v>
      </c>
      <c r="B30" s="230" t="s">
        <v>499</v>
      </c>
      <c r="C30" s="233" t="s">
        <v>579</v>
      </c>
      <c r="D30" s="229" t="str">
        <f t="shared" ref="D30:D31" si="9">IF(J76&lt;&gt;"%","Y","N")</f>
        <v>N</v>
      </c>
      <c r="E30" s="228" t="s">
        <v>379</v>
      </c>
      <c r="F30" s="236" t="str">
        <f t="shared" ref="F30:F31" si="10">IF(D30="Y",J76,"")</f>
        <v/>
      </c>
      <c r="G30" s="228" t="str">
        <f t="shared" si="8"/>
        <v>4g-7bN</v>
      </c>
      <c r="I30" s="396" t="s">
        <v>341</v>
      </c>
      <c r="J30" s="397"/>
    </row>
    <row r="31" spans="1:10" ht="15.95" customHeight="1">
      <c r="A31" s="230" t="s">
        <v>584</v>
      </c>
      <c r="B31" s="230" t="s">
        <v>499</v>
      </c>
      <c r="C31" s="233" t="s">
        <v>580</v>
      </c>
      <c r="D31" s="229" t="str">
        <f t="shared" si="9"/>
        <v>N</v>
      </c>
      <c r="E31" s="228" t="s">
        <v>378</v>
      </c>
      <c r="F31" s="236" t="str">
        <f t="shared" si="10"/>
        <v/>
      </c>
      <c r="G31" s="228" t="str">
        <f t="shared" si="8"/>
        <v>4g-7cN</v>
      </c>
      <c r="I31" s="102"/>
      <c r="J31" s="103"/>
    </row>
    <row r="32" spans="1:10" ht="15.95" customHeight="1">
      <c r="A32" s="228" t="s">
        <v>585</v>
      </c>
      <c r="B32" s="230" t="s">
        <v>499</v>
      </c>
      <c r="C32" s="233" t="s">
        <v>581</v>
      </c>
      <c r="D32" s="229" t="str">
        <f>IF(J82&lt;&gt;"%","Y","N")</f>
        <v>N</v>
      </c>
      <c r="E32" s="228" t="s">
        <v>377</v>
      </c>
      <c r="F32" s="236" t="str">
        <f>IF(D32="Y",J82,"")</f>
        <v/>
      </c>
      <c r="G32" s="228" t="str">
        <f t="shared" si="8"/>
        <v>4g-8aN</v>
      </c>
      <c r="I32" s="116" t="s">
        <v>342</v>
      </c>
      <c r="J32" s="196" t="s">
        <v>325</v>
      </c>
    </row>
    <row r="33" spans="1:10" ht="15.95" customHeight="1">
      <c r="A33" s="228" t="s">
        <v>585</v>
      </c>
      <c r="B33" s="230" t="s">
        <v>499</v>
      </c>
      <c r="C33" s="233" t="s">
        <v>582</v>
      </c>
      <c r="D33" s="229" t="str">
        <f t="shared" ref="D33:D34" si="11">IF(J83&lt;&gt;"%","Y","N")</f>
        <v>N</v>
      </c>
      <c r="E33" s="228" t="s">
        <v>379</v>
      </c>
      <c r="F33" s="236" t="str">
        <f>IF(D33="Y",J83,"")</f>
        <v/>
      </c>
      <c r="G33" s="228" t="str">
        <f t="shared" si="8"/>
        <v>4g-8bN</v>
      </c>
      <c r="I33" s="116" t="s">
        <v>343</v>
      </c>
      <c r="J33" s="196" t="s">
        <v>325</v>
      </c>
    </row>
    <row r="34" spans="1:10" ht="15.95" customHeight="1">
      <c r="A34" s="228" t="s">
        <v>585</v>
      </c>
      <c r="B34" s="230" t="s">
        <v>499</v>
      </c>
      <c r="C34" s="233" t="s">
        <v>583</v>
      </c>
      <c r="D34" s="229" t="str">
        <f t="shared" si="11"/>
        <v>N</v>
      </c>
      <c r="E34" s="228" t="s">
        <v>378</v>
      </c>
      <c r="F34" s="236" t="str">
        <f>IF(D34="Y",J84,"")</f>
        <v/>
      </c>
      <c r="G34" s="228" t="str">
        <f t="shared" si="8"/>
        <v>4g-8cN</v>
      </c>
      <c r="I34" s="116" t="s">
        <v>344</v>
      </c>
      <c r="J34" s="196" t="s">
        <v>325</v>
      </c>
    </row>
    <row r="35" spans="1:10" ht="15.95" customHeight="1">
      <c r="I35" s="116" t="s">
        <v>345</v>
      </c>
      <c r="J35" s="196" t="s">
        <v>325</v>
      </c>
    </row>
    <row r="36" spans="1:10" ht="15.95" customHeight="1">
      <c r="I36" s="116" t="s">
        <v>346</v>
      </c>
      <c r="J36" s="196" t="s">
        <v>325</v>
      </c>
    </row>
    <row r="37" spans="1:10" ht="15.95" customHeight="1">
      <c r="I37" s="116" t="s">
        <v>347</v>
      </c>
      <c r="J37" s="196" t="s">
        <v>325</v>
      </c>
    </row>
    <row r="38" spans="1:10" ht="15.95" customHeight="1">
      <c r="I38" s="104"/>
      <c r="J38" s="112"/>
    </row>
    <row r="39" spans="1:10" ht="11.25" customHeight="1">
      <c r="I39" s="111"/>
      <c r="J39" s="111"/>
    </row>
    <row r="40" spans="1:10" ht="21">
      <c r="I40" s="398" t="s">
        <v>365</v>
      </c>
      <c r="J40" s="399"/>
    </row>
    <row r="41" spans="1:10">
      <c r="I41" s="400" t="s">
        <v>433</v>
      </c>
      <c r="J41" s="400"/>
    </row>
    <row r="42" spans="1:10" ht="15.95" customHeight="1">
      <c r="I42" s="111"/>
      <c r="J42" s="111"/>
    </row>
    <row r="43" spans="1:10" ht="15.95" customHeight="1">
      <c r="I43" s="111"/>
      <c r="J43" s="111"/>
    </row>
    <row r="44" spans="1:10" ht="15.95" customHeight="1">
      <c r="I44" s="111"/>
      <c r="J44" s="111"/>
    </row>
    <row r="45" spans="1:10" ht="15.95" customHeight="1">
      <c r="I45" s="111"/>
      <c r="J45" s="111"/>
    </row>
    <row r="46" spans="1:10" ht="9" customHeight="1">
      <c r="I46" s="111"/>
      <c r="J46" s="111"/>
    </row>
    <row r="47" spans="1:10" ht="37.5" customHeight="1">
      <c r="I47" s="388" t="s">
        <v>434</v>
      </c>
      <c r="J47" s="399"/>
    </row>
    <row r="48" spans="1:10" ht="15.95" customHeight="1">
      <c r="I48" s="111"/>
      <c r="J48" s="111"/>
    </row>
    <row r="49" spans="9:10" ht="15.95" customHeight="1">
      <c r="I49" s="111"/>
      <c r="J49" s="111"/>
    </row>
    <row r="50" spans="9:10" ht="15.95" customHeight="1">
      <c r="I50" s="111"/>
      <c r="J50" s="111"/>
    </row>
    <row r="51" spans="9:10" ht="8.25" customHeight="1">
      <c r="I51" s="111"/>
      <c r="J51" s="111"/>
    </row>
    <row r="52" spans="9:10" ht="33.75" customHeight="1">
      <c r="I52" s="388" t="s">
        <v>435</v>
      </c>
      <c r="J52" s="399"/>
    </row>
    <row r="53" spans="9:10" ht="15.95" customHeight="1">
      <c r="I53" s="111"/>
      <c r="J53" s="111"/>
    </row>
    <row r="54" spans="9:10" ht="15.95" customHeight="1">
      <c r="I54" s="111"/>
      <c r="J54" s="111"/>
    </row>
    <row r="55" spans="9:10" ht="15.95" customHeight="1">
      <c r="I55" s="111"/>
      <c r="J55" s="111"/>
    </row>
    <row r="56" spans="9:10" ht="15.95" customHeight="1">
      <c r="I56" s="102"/>
      <c r="J56" s="103"/>
    </row>
    <row r="57" spans="9:10" ht="21">
      <c r="I57" s="386" t="s">
        <v>366</v>
      </c>
      <c r="J57" s="387"/>
    </row>
    <row r="58" spans="9:10">
      <c r="I58" s="396" t="s">
        <v>336</v>
      </c>
      <c r="J58" s="397"/>
    </row>
    <row r="59" spans="9:10" ht="15.95" customHeight="1">
      <c r="I59" s="102"/>
      <c r="J59" s="103"/>
    </row>
    <row r="60" spans="9:10" ht="15.95" customHeight="1">
      <c r="I60" s="102"/>
      <c r="J60" s="103"/>
    </row>
    <row r="61" spans="9:10" ht="15.95" customHeight="1">
      <c r="I61" s="102"/>
      <c r="J61" s="103"/>
    </row>
    <row r="62" spans="9:10" ht="15.95" customHeight="1">
      <c r="I62" s="102"/>
      <c r="J62" s="103"/>
    </row>
    <row r="63" spans="9:10" ht="15.95" customHeight="1">
      <c r="I63" s="102"/>
      <c r="J63" s="218" t="s">
        <v>325</v>
      </c>
    </row>
    <row r="64" spans="9:10" ht="15.95" customHeight="1">
      <c r="I64" s="104"/>
      <c r="J64" s="112"/>
    </row>
    <row r="65" spans="9:10" ht="17.100000000000001" customHeight="1">
      <c r="I65" s="111"/>
      <c r="J65" s="111"/>
    </row>
    <row r="66" spans="9:10" ht="21">
      <c r="I66" s="398" t="s">
        <v>367</v>
      </c>
      <c r="J66" s="399"/>
    </row>
    <row r="67" spans="9:10">
      <c r="I67" s="400" t="s">
        <v>431</v>
      </c>
      <c r="J67" s="400"/>
    </row>
    <row r="68" spans="9:10">
      <c r="I68" s="108"/>
      <c r="J68" s="108"/>
    </row>
    <row r="69" spans="9:10">
      <c r="I69" s="108"/>
      <c r="J69" s="219" t="s">
        <v>348</v>
      </c>
    </row>
    <row r="70" spans="9:10">
      <c r="I70" s="108"/>
      <c r="J70" s="108"/>
    </row>
    <row r="71" spans="9:10" ht="15.95" customHeight="1">
      <c r="I71" s="111"/>
      <c r="J71" s="111"/>
    </row>
    <row r="72" spans="9:10" ht="8.25" customHeight="1">
      <c r="I72" s="111"/>
      <c r="J72" s="111"/>
    </row>
    <row r="73" spans="9:10" ht="16.5" customHeight="1">
      <c r="I73" s="398" t="s">
        <v>376</v>
      </c>
      <c r="J73" s="399"/>
    </row>
    <row r="74" spans="9:10" ht="15.95" customHeight="1">
      <c r="I74" s="111"/>
      <c r="J74" s="111"/>
    </row>
    <row r="75" spans="9:10" ht="15.95" customHeight="1">
      <c r="I75" s="126" t="s">
        <v>377</v>
      </c>
      <c r="J75" s="220" t="s">
        <v>335</v>
      </c>
    </row>
    <row r="76" spans="9:10" ht="15.95" customHeight="1">
      <c r="I76" s="126" t="s">
        <v>379</v>
      </c>
      <c r="J76" s="220" t="s">
        <v>335</v>
      </c>
    </row>
    <row r="77" spans="9:10" ht="15.95" customHeight="1">
      <c r="I77" s="126" t="s">
        <v>378</v>
      </c>
      <c r="J77" s="220" t="s">
        <v>335</v>
      </c>
    </row>
    <row r="78" spans="9:10" ht="15.95" customHeight="1">
      <c r="I78" s="111"/>
      <c r="J78" s="111"/>
    </row>
    <row r="79" spans="9:10" ht="15.95" customHeight="1">
      <c r="I79" s="111"/>
      <c r="J79" s="111"/>
    </row>
    <row r="80" spans="9:10" ht="15.95" customHeight="1">
      <c r="I80" s="398" t="s">
        <v>380</v>
      </c>
      <c r="J80" s="399"/>
    </row>
    <row r="81" spans="9:10" ht="15.95" customHeight="1">
      <c r="I81" s="111"/>
      <c r="J81" s="111"/>
    </row>
    <row r="82" spans="9:10" ht="15.95" customHeight="1">
      <c r="I82" s="126" t="s">
        <v>377</v>
      </c>
      <c r="J82" s="220" t="s">
        <v>335</v>
      </c>
    </row>
    <row r="83" spans="9:10" ht="15.95" customHeight="1">
      <c r="I83" s="126" t="s">
        <v>379</v>
      </c>
      <c r="J83" s="220" t="s">
        <v>335</v>
      </c>
    </row>
    <row r="84" spans="9:10" ht="15.95" customHeight="1">
      <c r="I84" s="126" t="s">
        <v>378</v>
      </c>
      <c r="J84" s="220" t="s">
        <v>335</v>
      </c>
    </row>
    <row r="85" spans="9:10" ht="15.95" customHeight="1">
      <c r="I85" s="111"/>
      <c r="J85" s="111"/>
    </row>
    <row r="86" spans="9:10" ht="17.100000000000001" customHeight="1">
      <c r="I86" s="376"/>
      <c r="J86" s="376"/>
    </row>
    <row r="87" spans="9:10" ht="17.100000000000001" customHeight="1">
      <c r="I87" s="376"/>
      <c r="J87" s="376"/>
    </row>
    <row r="88" spans="9:10" ht="27" customHeight="1">
      <c r="I88" s="377" t="s">
        <v>321</v>
      </c>
      <c r="J88" s="377"/>
    </row>
  </sheetData>
  <sheetProtection algorithmName="SHA-512" hashValue="zLq9SfoX8rn+/LrV9TOm6A5afhyImA0DhOVmLaHIhabLGnUtXFhir6rK92IhMMRsPPMsrCh+5jotYtmtv16kvA==" saltValue="BhLqlX2SlKXT9ARhg3RnYg==" spinCount="100000" sheet="1" objects="1" scenarios="1"/>
  <mergeCells count="25">
    <mergeCell ref="K6:L9"/>
    <mergeCell ref="I6:J6"/>
    <mergeCell ref="I7:J7"/>
    <mergeCell ref="I8:J8"/>
    <mergeCell ref="I18:J18"/>
    <mergeCell ref="I19:J19"/>
    <mergeCell ref="I86:J87"/>
    <mergeCell ref="I88:J88"/>
    <mergeCell ref="I29:J29"/>
    <mergeCell ref="I30:J30"/>
    <mergeCell ref="I40:J40"/>
    <mergeCell ref="I41:J41"/>
    <mergeCell ref="I47:J47"/>
    <mergeCell ref="I52:J52"/>
    <mergeCell ref="I73:J73"/>
    <mergeCell ref="I80:J80"/>
    <mergeCell ref="I57:J57"/>
    <mergeCell ref="I58:J58"/>
    <mergeCell ref="I66:J66"/>
    <mergeCell ref="I67:J67"/>
    <mergeCell ref="H1:I1"/>
    <mergeCell ref="H2:I2"/>
    <mergeCell ref="H3:I3"/>
    <mergeCell ref="H4:I4"/>
    <mergeCell ref="H5:I5"/>
  </mergeCells>
  <dataValidations count="3">
    <dataValidation type="decimal" allowBlank="1" showInputMessage="1" showErrorMessage="1" error="Please enter a value between 0% and 100%" sqref="J82:J84">
      <formula1>0</formula1>
      <formula2>1</formula2>
    </dataValidation>
    <dataValidation type="whole" operator="greaterThanOrEqual" allowBlank="1" showInputMessage="1" showErrorMessage="1" sqref="J69">
      <formula1>0</formula1>
    </dataValidation>
    <dataValidation type="decimal" allowBlank="1" showInputMessage="1" showErrorMessage="1" error="Please enter a value between 0% and 100%" sqref="J75 J76:J77">
      <formula1>0</formula1>
      <formula2>1</formula2>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5601" r:id="rId3" name="Group Box 1">
              <controlPr defaultSize="0" autoFill="0" autoPict="0">
                <anchor moveWithCells="1">
                  <from>
                    <xdr:col>8</xdr:col>
                    <xdr:colOff>0</xdr:colOff>
                    <xdr:row>5</xdr:row>
                    <xdr:rowOff>581025</xdr:rowOff>
                  </from>
                  <to>
                    <xdr:col>10</xdr:col>
                    <xdr:colOff>0</xdr:colOff>
                    <xdr:row>15</xdr:row>
                    <xdr:rowOff>142875</xdr:rowOff>
                  </to>
                </anchor>
              </controlPr>
            </control>
          </mc:Choice>
        </mc:AlternateContent>
        <mc:AlternateContent xmlns:mc="http://schemas.openxmlformats.org/markup-compatibility/2006">
          <mc:Choice Requires="x14">
            <control shapeId="25602" r:id="rId4" name="Option Button 2">
              <controlPr locked="0" defaultSize="0" autoFill="0" autoLine="0" autoPict="0">
                <anchor moveWithCells="1">
                  <from>
                    <xdr:col>8</xdr:col>
                    <xdr:colOff>142875</xdr:colOff>
                    <xdr:row>7</xdr:row>
                    <xdr:rowOff>190500</xdr:rowOff>
                  </from>
                  <to>
                    <xdr:col>8</xdr:col>
                    <xdr:colOff>4419600</xdr:colOff>
                    <xdr:row>9</xdr:row>
                    <xdr:rowOff>47625</xdr:rowOff>
                  </to>
                </anchor>
              </controlPr>
            </control>
          </mc:Choice>
        </mc:AlternateContent>
        <mc:AlternateContent xmlns:mc="http://schemas.openxmlformats.org/markup-compatibility/2006">
          <mc:Choice Requires="x14">
            <control shapeId="25603" r:id="rId5" name="Option Button 3">
              <controlPr locked="0" defaultSize="0" autoFill="0" autoLine="0" autoPict="0">
                <anchor moveWithCells="1">
                  <from>
                    <xdr:col>8</xdr:col>
                    <xdr:colOff>142875</xdr:colOff>
                    <xdr:row>9</xdr:row>
                    <xdr:rowOff>9525</xdr:rowOff>
                  </from>
                  <to>
                    <xdr:col>8</xdr:col>
                    <xdr:colOff>4676775</xdr:colOff>
                    <xdr:row>10</xdr:row>
                    <xdr:rowOff>76200</xdr:rowOff>
                  </to>
                </anchor>
              </controlPr>
            </control>
          </mc:Choice>
        </mc:AlternateContent>
        <mc:AlternateContent xmlns:mc="http://schemas.openxmlformats.org/markup-compatibility/2006">
          <mc:Choice Requires="x14">
            <control shapeId="25604" r:id="rId6" name="Option Button 4">
              <controlPr locked="0" defaultSize="0" autoFill="0" autoLine="0" autoPict="0">
                <anchor moveWithCells="1">
                  <from>
                    <xdr:col>8</xdr:col>
                    <xdr:colOff>142875</xdr:colOff>
                    <xdr:row>11</xdr:row>
                    <xdr:rowOff>76200</xdr:rowOff>
                  </from>
                  <to>
                    <xdr:col>8</xdr:col>
                    <xdr:colOff>5076825</xdr:colOff>
                    <xdr:row>12</xdr:row>
                    <xdr:rowOff>142875</xdr:rowOff>
                  </to>
                </anchor>
              </controlPr>
            </control>
          </mc:Choice>
        </mc:AlternateContent>
        <mc:AlternateContent xmlns:mc="http://schemas.openxmlformats.org/markup-compatibility/2006">
          <mc:Choice Requires="x14">
            <control shapeId="25605" r:id="rId7" name="Option Button 5">
              <controlPr locked="0" defaultSize="0" autoFill="0" autoLine="0" autoPict="0">
                <anchor moveWithCells="1">
                  <from>
                    <xdr:col>8</xdr:col>
                    <xdr:colOff>142875</xdr:colOff>
                    <xdr:row>13</xdr:row>
                    <xdr:rowOff>152400</xdr:rowOff>
                  </from>
                  <to>
                    <xdr:col>8</xdr:col>
                    <xdr:colOff>4143375</xdr:colOff>
                    <xdr:row>15</xdr:row>
                    <xdr:rowOff>38100</xdr:rowOff>
                  </to>
                </anchor>
              </controlPr>
            </control>
          </mc:Choice>
        </mc:AlternateContent>
        <mc:AlternateContent xmlns:mc="http://schemas.openxmlformats.org/markup-compatibility/2006">
          <mc:Choice Requires="x14">
            <control shapeId="25606" r:id="rId8" name="Option Button 6">
              <controlPr locked="0" defaultSize="0" autoFill="0" autoLine="0" autoPict="0">
                <anchor moveWithCells="1">
                  <from>
                    <xdr:col>8</xdr:col>
                    <xdr:colOff>142875</xdr:colOff>
                    <xdr:row>12</xdr:row>
                    <xdr:rowOff>123825</xdr:rowOff>
                  </from>
                  <to>
                    <xdr:col>8</xdr:col>
                    <xdr:colOff>5229225</xdr:colOff>
                    <xdr:row>13</xdr:row>
                    <xdr:rowOff>190500</xdr:rowOff>
                  </to>
                </anchor>
              </controlPr>
            </control>
          </mc:Choice>
        </mc:AlternateContent>
        <mc:AlternateContent xmlns:mc="http://schemas.openxmlformats.org/markup-compatibility/2006">
          <mc:Choice Requires="x14">
            <control shapeId="25607" r:id="rId9" name="Option Button 7">
              <controlPr locked="0" defaultSize="0" autoFill="0" autoLine="0" autoPict="0">
                <anchor moveWithCells="1">
                  <from>
                    <xdr:col>8</xdr:col>
                    <xdr:colOff>142875</xdr:colOff>
                    <xdr:row>10</xdr:row>
                    <xdr:rowOff>38100</xdr:rowOff>
                  </from>
                  <to>
                    <xdr:col>8</xdr:col>
                    <xdr:colOff>3467100</xdr:colOff>
                    <xdr:row>11</xdr:row>
                    <xdr:rowOff>104775</xdr:rowOff>
                  </to>
                </anchor>
              </controlPr>
            </control>
          </mc:Choice>
        </mc:AlternateContent>
        <mc:AlternateContent xmlns:mc="http://schemas.openxmlformats.org/markup-compatibility/2006">
          <mc:Choice Requires="x14">
            <control shapeId="25608" r:id="rId10" name="Group Box 8">
              <controlPr defaultSize="0" autoFill="0" autoPict="0">
                <anchor moveWithCells="1">
                  <from>
                    <xdr:col>8</xdr:col>
                    <xdr:colOff>0</xdr:colOff>
                    <xdr:row>38</xdr:row>
                    <xdr:rowOff>0</xdr:rowOff>
                  </from>
                  <to>
                    <xdr:col>10</xdr:col>
                    <xdr:colOff>0</xdr:colOff>
                    <xdr:row>45</xdr:row>
                    <xdr:rowOff>66675</xdr:rowOff>
                  </to>
                </anchor>
              </controlPr>
            </control>
          </mc:Choice>
        </mc:AlternateContent>
        <mc:AlternateContent xmlns:mc="http://schemas.openxmlformats.org/markup-compatibility/2006">
          <mc:Choice Requires="x14">
            <control shapeId="25609" r:id="rId11" name="Option Button 9">
              <controlPr locked="0" defaultSize="0" autoFill="0" autoLine="0" autoPict="0">
                <anchor moveWithCells="1">
                  <from>
                    <xdr:col>8</xdr:col>
                    <xdr:colOff>190500</xdr:colOff>
                    <xdr:row>41</xdr:row>
                    <xdr:rowOff>47625</xdr:rowOff>
                  </from>
                  <to>
                    <xdr:col>8</xdr:col>
                    <xdr:colOff>2295525</xdr:colOff>
                    <xdr:row>42</xdr:row>
                    <xdr:rowOff>114300</xdr:rowOff>
                  </to>
                </anchor>
              </controlPr>
            </control>
          </mc:Choice>
        </mc:AlternateContent>
        <mc:AlternateContent xmlns:mc="http://schemas.openxmlformats.org/markup-compatibility/2006">
          <mc:Choice Requires="x14">
            <control shapeId="25610" r:id="rId12" name="Option Button 10">
              <controlPr locked="0" defaultSize="0" autoFill="0" autoLine="0" autoPict="0">
                <anchor moveWithCells="1">
                  <from>
                    <xdr:col>8</xdr:col>
                    <xdr:colOff>190500</xdr:colOff>
                    <xdr:row>42</xdr:row>
                    <xdr:rowOff>114300</xdr:rowOff>
                  </from>
                  <to>
                    <xdr:col>8</xdr:col>
                    <xdr:colOff>3267075</xdr:colOff>
                    <xdr:row>43</xdr:row>
                    <xdr:rowOff>180975</xdr:rowOff>
                  </to>
                </anchor>
              </controlPr>
            </control>
          </mc:Choice>
        </mc:AlternateContent>
        <mc:AlternateContent xmlns:mc="http://schemas.openxmlformats.org/markup-compatibility/2006">
          <mc:Choice Requires="x14">
            <control shapeId="25611" r:id="rId13" name="Group Box 11">
              <controlPr defaultSize="0" autoFill="0" autoPict="0">
                <anchor moveWithCells="1">
                  <from>
                    <xdr:col>8</xdr:col>
                    <xdr:colOff>0</xdr:colOff>
                    <xdr:row>45</xdr:row>
                    <xdr:rowOff>66675</xdr:rowOff>
                  </from>
                  <to>
                    <xdr:col>10</xdr:col>
                    <xdr:colOff>0</xdr:colOff>
                    <xdr:row>50</xdr:row>
                    <xdr:rowOff>28575</xdr:rowOff>
                  </to>
                </anchor>
              </controlPr>
            </control>
          </mc:Choice>
        </mc:AlternateContent>
        <mc:AlternateContent xmlns:mc="http://schemas.openxmlformats.org/markup-compatibility/2006">
          <mc:Choice Requires="x14">
            <control shapeId="25612" r:id="rId14" name="Option Button 12">
              <controlPr locked="0" defaultSize="0" autoFill="0" autoLine="0" autoPict="0">
                <anchor moveWithCells="1">
                  <from>
                    <xdr:col>8</xdr:col>
                    <xdr:colOff>228600</xdr:colOff>
                    <xdr:row>47</xdr:row>
                    <xdr:rowOff>0</xdr:rowOff>
                  </from>
                  <to>
                    <xdr:col>8</xdr:col>
                    <xdr:colOff>1971675</xdr:colOff>
                    <xdr:row>48</xdr:row>
                    <xdr:rowOff>66675</xdr:rowOff>
                  </to>
                </anchor>
              </controlPr>
            </control>
          </mc:Choice>
        </mc:AlternateContent>
        <mc:AlternateContent xmlns:mc="http://schemas.openxmlformats.org/markup-compatibility/2006">
          <mc:Choice Requires="x14">
            <control shapeId="25613" r:id="rId15" name="Option Button 13">
              <controlPr locked="0" defaultSize="0" autoFill="0" autoLine="0" autoPict="0">
                <anchor moveWithCells="1">
                  <from>
                    <xdr:col>8</xdr:col>
                    <xdr:colOff>228600</xdr:colOff>
                    <xdr:row>48</xdr:row>
                    <xdr:rowOff>47625</xdr:rowOff>
                  </from>
                  <to>
                    <xdr:col>8</xdr:col>
                    <xdr:colOff>1533525</xdr:colOff>
                    <xdr:row>49</xdr:row>
                    <xdr:rowOff>114300</xdr:rowOff>
                  </to>
                </anchor>
              </controlPr>
            </control>
          </mc:Choice>
        </mc:AlternateContent>
        <mc:AlternateContent xmlns:mc="http://schemas.openxmlformats.org/markup-compatibility/2006">
          <mc:Choice Requires="x14">
            <control shapeId="25614" r:id="rId16" name="Group Box 14">
              <controlPr defaultSize="0" autoFill="0" autoPict="0">
                <anchor moveWithCells="1">
                  <from>
                    <xdr:col>8</xdr:col>
                    <xdr:colOff>0</xdr:colOff>
                    <xdr:row>50</xdr:row>
                    <xdr:rowOff>28575</xdr:rowOff>
                  </from>
                  <to>
                    <xdr:col>10</xdr:col>
                    <xdr:colOff>0</xdr:colOff>
                    <xdr:row>54</xdr:row>
                    <xdr:rowOff>133350</xdr:rowOff>
                  </to>
                </anchor>
              </controlPr>
            </control>
          </mc:Choice>
        </mc:AlternateContent>
        <mc:AlternateContent xmlns:mc="http://schemas.openxmlformats.org/markup-compatibility/2006">
          <mc:Choice Requires="x14">
            <control shapeId="25615" r:id="rId17" name="Option Button 15">
              <controlPr locked="0" defaultSize="0" autoFill="0" autoLine="0" autoPict="0">
                <anchor moveWithCells="1">
                  <from>
                    <xdr:col>8</xdr:col>
                    <xdr:colOff>257175</xdr:colOff>
                    <xdr:row>52</xdr:row>
                    <xdr:rowOff>9525</xdr:rowOff>
                  </from>
                  <to>
                    <xdr:col>8</xdr:col>
                    <xdr:colOff>2028825</xdr:colOff>
                    <xdr:row>53</xdr:row>
                    <xdr:rowOff>76200</xdr:rowOff>
                  </to>
                </anchor>
              </controlPr>
            </control>
          </mc:Choice>
        </mc:AlternateContent>
        <mc:AlternateContent xmlns:mc="http://schemas.openxmlformats.org/markup-compatibility/2006">
          <mc:Choice Requires="x14">
            <control shapeId="25616" r:id="rId18" name="Option Button 16">
              <controlPr locked="0" defaultSize="0" autoFill="0" autoLine="0" autoPict="0">
                <anchor moveWithCells="1">
                  <from>
                    <xdr:col>8</xdr:col>
                    <xdr:colOff>257175</xdr:colOff>
                    <xdr:row>53</xdr:row>
                    <xdr:rowOff>66675</xdr:rowOff>
                  </from>
                  <to>
                    <xdr:col>8</xdr:col>
                    <xdr:colOff>1790700</xdr:colOff>
                    <xdr:row>54</xdr:row>
                    <xdr:rowOff>123825</xdr:rowOff>
                  </to>
                </anchor>
              </controlPr>
            </control>
          </mc:Choice>
        </mc:AlternateContent>
        <mc:AlternateContent xmlns:mc="http://schemas.openxmlformats.org/markup-compatibility/2006">
          <mc:Choice Requires="x14">
            <control shapeId="25617" r:id="rId19" name="Check Box 17">
              <controlPr locked="0" defaultSize="0" autoFill="0" autoLine="0" autoPict="0">
                <anchor moveWithCells="1">
                  <from>
                    <xdr:col>8</xdr:col>
                    <xdr:colOff>276225</xdr:colOff>
                    <xdr:row>57</xdr:row>
                    <xdr:rowOff>190500</xdr:rowOff>
                  </from>
                  <to>
                    <xdr:col>8</xdr:col>
                    <xdr:colOff>4419600</xdr:colOff>
                    <xdr:row>59</xdr:row>
                    <xdr:rowOff>47625</xdr:rowOff>
                  </to>
                </anchor>
              </controlPr>
            </control>
          </mc:Choice>
        </mc:AlternateContent>
        <mc:AlternateContent xmlns:mc="http://schemas.openxmlformats.org/markup-compatibility/2006">
          <mc:Choice Requires="x14">
            <control shapeId="25618" r:id="rId20" name="Check Box 18">
              <controlPr locked="0" defaultSize="0" autoFill="0" autoLine="0" autoPict="0">
                <anchor moveWithCells="1">
                  <from>
                    <xdr:col>8</xdr:col>
                    <xdr:colOff>276225</xdr:colOff>
                    <xdr:row>60</xdr:row>
                    <xdr:rowOff>114300</xdr:rowOff>
                  </from>
                  <to>
                    <xdr:col>9</xdr:col>
                    <xdr:colOff>1219200</xdr:colOff>
                    <xdr:row>61</xdr:row>
                    <xdr:rowOff>180975</xdr:rowOff>
                  </to>
                </anchor>
              </controlPr>
            </control>
          </mc:Choice>
        </mc:AlternateContent>
        <mc:AlternateContent xmlns:mc="http://schemas.openxmlformats.org/markup-compatibility/2006">
          <mc:Choice Requires="x14">
            <control shapeId="25619" r:id="rId21" name="Check Box 19">
              <controlPr locked="0" defaultSize="0" autoFill="0" autoLine="0" autoPict="0">
                <anchor moveWithCells="1">
                  <from>
                    <xdr:col>8</xdr:col>
                    <xdr:colOff>276225</xdr:colOff>
                    <xdr:row>59</xdr:row>
                    <xdr:rowOff>47625</xdr:rowOff>
                  </from>
                  <to>
                    <xdr:col>8</xdr:col>
                    <xdr:colOff>5400675</xdr:colOff>
                    <xdr:row>60</xdr:row>
                    <xdr:rowOff>114300</xdr:rowOff>
                  </to>
                </anchor>
              </controlPr>
            </control>
          </mc:Choice>
        </mc:AlternateContent>
        <mc:AlternateContent xmlns:mc="http://schemas.openxmlformats.org/markup-compatibility/2006">
          <mc:Choice Requires="x14">
            <control shapeId="25620" r:id="rId22" name="Check Box 20">
              <controlPr locked="0" defaultSize="0" autoFill="0" autoLine="0" autoPict="0">
                <anchor moveWithCells="1">
                  <from>
                    <xdr:col>8</xdr:col>
                    <xdr:colOff>276225</xdr:colOff>
                    <xdr:row>61</xdr:row>
                    <xdr:rowOff>152400</xdr:rowOff>
                  </from>
                  <to>
                    <xdr:col>8</xdr:col>
                    <xdr:colOff>4076700</xdr:colOff>
                    <xdr:row>63</xdr:row>
                    <xdr:rowOff>47625</xdr:rowOff>
                  </to>
                </anchor>
              </controlPr>
            </control>
          </mc:Choice>
        </mc:AlternateContent>
        <mc:AlternateContent xmlns:mc="http://schemas.openxmlformats.org/markup-compatibility/2006">
          <mc:Choice Requires="x14">
            <control shapeId="25621" r:id="rId23" name="Group Box 21">
              <controlPr defaultSize="0" autoFill="0" autoPict="0">
                <anchor moveWithCells="1">
                  <from>
                    <xdr:col>8</xdr:col>
                    <xdr:colOff>0</xdr:colOff>
                    <xdr:row>64</xdr:row>
                    <xdr:rowOff>0</xdr:rowOff>
                  </from>
                  <to>
                    <xdr:col>10</xdr:col>
                    <xdr:colOff>0</xdr:colOff>
                    <xdr:row>71</xdr:row>
                    <xdr:rowOff>0</xdr:rowOff>
                  </to>
                </anchor>
              </controlPr>
            </control>
          </mc:Choice>
        </mc:AlternateContent>
        <mc:AlternateContent xmlns:mc="http://schemas.openxmlformats.org/markup-compatibility/2006">
          <mc:Choice Requires="x14">
            <control shapeId="25622" r:id="rId24" name="Option Button 22">
              <controlPr locked="0" defaultSize="0" autoFill="0" autoLine="0" autoPict="0">
                <anchor moveWithCells="1">
                  <from>
                    <xdr:col>8</xdr:col>
                    <xdr:colOff>314325</xdr:colOff>
                    <xdr:row>67</xdr:row>
                    <xdr:rowOff>142875</xdr:rowOff>
                  </from>
                  <to>
                    <xdr:col>8</xdr:col>
                    <xdr:colOff>2590800</xdr:colOff>
                    <xdr:row>69</xdr:row>
                    <xdr:rowOff>0</xdr:rowOff>
                  </to>
                </anchor>
              </controlPr>
            </control>
          </mc:Choice>
        </mc:AlternateContent>
        <mc:AlternateContent xmlns:mc="http://schemas.openxmlformats.org/markup-compatibility/2006">
          <mc:Choice Requires="x14">
            <control shapeId="25623" r:id="rId25" name="Option Button 23">
              <controlPr locked="0" defaultSize="0" autoFill="0" autoLine="0" autoPict="0">
                <anchor moveWithCells="1">
                  <from>
                    <xdr:col>8</xdr:col>
                    <xdr:colOff>314325</xdr:colOff>
                    <xdr:row>69</xdr:row>
                    <xdr:rowOff>0</xdr:rowOff>
                  </from>
                  <to>
                    <xdr:col>8</xdr:col>
                    <xdr:colOff>3629025</xdr:colOff>
                    <xdr:row>70</xdr:row>
                    <xdr:rowOff>66675</xdr:rowOff>
                  </to>
                </anchor>
              </controlPr>
            </control>
          </mc:Choice>
        </mc:AlternateContent>
        <mc:AlternateContent xmlns:mc="http://schemas.openxmlformats.org/markup-compatibility/2006">
          <mc:Choice Requires="x14">
            <control shapeId="25625" r:id="rId26" name="Group Box 25">
              <controlPr defaultSize="0" autoFill="0" autoPict="0">
                <anchor moveWithCells="1">
                  <from>
                    <xdr:col>8</xdr:col>
                    <xdr:colOff>0</xdr:colOff>
                    <xdr:row>71</xdr:row>
                    <xdr:rowOff>0</xdr:rowOff>
                  </from>
                  <to>
                    <xdr:col>10</xdr:col>
                    <xdr:colOff>0</xdr:colOff>
                    <xdr:row>78</xdr:row>
                    <xdr:rowOff>47625</xdr:rowOff>
                  </to>
                </anchor>
              </controlPr>
            </control>
          </mc:Choice>
        </mc:AlternateContent>
        <mc:AlternateContent xmlns:mc="http://schemas.openxmlformats.org/markup-compatibility/2006">
          <mc:Choice Requires="x14">
            <control shapeId="25626" r:id="rId27" name="Group Box 26">
              <controlPr defaultSize="0" autoFill="0" autoPict="0">
                <anchor moveWithCells="1">
                  <from>
                    <xdr:col>8</xdr:col>
                    <xdr:colOff>0</xdr:colOff>
                    <xdr:row>78</xdr:row>
                    <xdr:rowOff>38100</xdr:rowOff>
                  </from>
                  <to>
                    <xdr:col>10</xdr:col>
                    <xdr:colOff>0</xdr:colOff>
                    <xdr:row>85</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B1:D31"/>
  <sheetViews>
    <sheetView zoomScale="90" zoomScaleNormal="90" workbookViewId="0">
      <selection activeCell="C29" sqref="C29"/>
    </sheetView>
  </sheetViews>
  <sheetFormatPr defaultColWidth="8" defaultRowHeight="15"/>
  <cols>
    <col min="1" max="1" width="9.375" style="72" customWidth="1"/>
    <col min="2" max="2" width="11.125" style="72" customWidth="1"/>
    <col min="3" max="3" width="72.375" style="72" customWidth="1"/>
    <col min="4" max="4" width="15.5" style="72" customWidth="1"/>
    <col min="5" max="16384" width="8" style="72"/>
  </cols>
  <sheetData>
    <row r="1" spans="2:4" s="61" customFormat="1"/>
    <row r="2" spans="2:4" s="61" customFormat="1" ht="72.75" customHeight="1"/>
    <row r="3" spans="2:4" s="62" customFormat="1" ht="15.75">
      <c r="B3" s="408" t="s">
        <v>182</v>
      </c>
      <c r="C3" s="409"/>
      <c r="D3" s="410"/>
    </row>
    <row r="4" spans="2:4" s="62" customFormat="1">
      <c r="B4" s="411" t="s">
        <v>183</v>
      </c>
      <c r="C4" s="412"/>
      <c r="D4" s="413"/>
    </row>
    <row r="5" spans="2:4" s="62" customFormat="1">
      <c r="B5" s="414"/>
      <c r="C5" s="415" t="s">
        <v>183</v>
      </c>
      <c r="D5" s="416"/>
    </row>
    <row r="6" spans="2:4" s="62" customFormat="1">
      <c r="B6" s="63" t="s">
        <v>403</v>
      </c>
      <c r="C6" s="64"/>
      <c r="D6" s="65"/>
    </row>
    <row r="7" spans="2:4" s="62" customFormat="1">
      <c r="B7" s="66" t="s">
        <v>184</v>
      </c>
      <c r="C7" s="67" t="s">
        <v>325</v>
      </c>
      <c r="D7" s="124"/>
    </row>
    <row r="8" spans="2:4" s="62" customFormat="1">
      <c r="B8" s="66" t="s">
        <v>185</v>
      </c>
      <c r="C8" s="67" t="s">
        <v>325</v>
      </c>
      <c r="D8" s="68"/>
    </row>
    <row r="9" spans="2:4" s="62" customFormat="1">
      <c r="B9" s="66" t="s">
        <v>186</v>
      </c>
      <c r="C9" s="67" t="s">
        <v>325</v>
      </c>
      <c r="D9" s="124"/>
    </row>
    <row r="10" spans="2:4" s="62" customFormat="1">
      <c r="B10" s="66" t="s">
        <v>187</v>
      </c>
      <c r="C10" s="67" t="s">
        <v>325</v>
      </c>
      <c r="D10" s="68"/>
    </row>
    <row r="11" spans="2:4" s="62" customFormat="1">
      <c r="B11" s="66" t="s">
        <v>188</v>
      </c>
      <c r="C11" s="67" t="s">
        <v>325</v>
      </c>
      <c r="D11" s="124"/>
    </row>
    <row r="12" spans="2:4" s="62" customFormat="1">
      <c r="B12" s="69"/>
      <c r="C12" s="123"/>
      <c r="D12" s="124"/>
    </row>
    <row r="13" spans="2:4" s="62" customFormat="1">
      <c r="B13" s="402" t="s">
        <v>408</v>
      </c>
      <c r="C13" s="403"/>
      <c r="D13" s="404"/>
    </row>
    <row r="14" spans="2:4" s="62" customFormat="1">
      <c r="B14" s="69"/>
      <c r="C14" s="405" t="s">
        <v>325</v>
      </c>
      <c r="D14" s="70"/>
    </row>
    <row r="15" spans="2:4" s="62" customFormat="1">
      <c r="B15" s="125"/>
      <c r="C15" s="406"/>
      <c r="D15" s="70"/>
    </row>
    <row r="16" spans="2:4" s="62" customFormat="1">
      <c r="B16" s="69"/>
      <c r="C16" s="406"/>
      <c r="D16" s="70"/>
    </row>
    <row r="17" spans="2:4" s="62" customFormat="1">
      <c r="B17" s="69"/>
      <c r="C17" s="407"/>
      <c r="D17" s="70"/>
    </row>
    <row r="18" spans="2:4" s="62" customFormat="1">
      <c r="B18" s="69"/>
      <c r="C18" s="146"/>
      <c r="D18" s="70"/>
    </row>
    <row r="19" spans="2:4" s="62" customFormat="1" ht="46.5" customHeight="1">
      <c r="B19" s="402" t="s">
        <v>409</v>
      </c>
      <c r="C19" s="403"/>
      <c r="D19" s="404"/>
    </row>
    <row r="20" spans="2:4" s="62" customFormat="1">
      <c r="B20" s="69"/>
      <c r="C20" s="405" t="s">
        <v>325</v>
      </c>
      <c r="D20" s="70"/>
    </row>
    <row r="21" spans="2:4" s="62" customFormat="1">
      <c r="B21" s="125"/>
      <c r="C21" s="406"/>
      <c r="D21" s="70"/>
    </row>
    <row r="22" spans="2:4" s="62" customFormat="1">
      <c r="B22" s="69"/>
      <c r="C22" s="406"/>
      <c r="D22" s="70"/>
    </row>
    <row r="23" spans="2:4" s="62" customFormat="1">
      <c r="B23" s="69"/>
      <c r="C23" s="407"/>
      <c r="D23" s="70"/>
    </row>
    <row r="24" spans="2:4" s="71" customFormat="1">
      <c r="B24" s="69"/>
      <c r="C24" s="146"/>
      <c r="D24" s="70"/>
    </row>
    <row r="25" spans="2:4">
      <c r="B25" s="69"/>
      <c r="C25" s="146"/>
      <c r="D25" s="70"/>
    </row>
    <row r="26" spans="2:4">
      <c r="B26" s="117"/>
      <c r="C26" s="117"/>
      <c r="D26" s="117"/>
    </row>
    <row r="27" spans="2:4">
      <c r="B27" s="117"/>
      <c r="C27" s="117"/>
      <c r="D27" s="117"/>
    </row>
    <row r="28" spans="2:4">
      <c r="B28" s="117"/>
      <c r="C28" s="117"/>
      <c r="D28" s="117"/>
    </row>
    <row r="29" spans="2:4" ht="30">
      <c r="B29" s="117"/>
      <c r="C29" s="248" t="s">
        <v>603</v>
      </c>
      <c r="D29" s="117"/>
    </row>
    <row r="30" spans="2:4">
      <c r="B30" s="117"/>
      <c r="C30" s="129" t="s">
        <v>382</v>
      </c>
      <c r="D30" s="117"/>
    </row>
    <row r="31" spans="2:4">
      <c r="B31" s="117"/>
      <c r="C31" s="117" t="s">
        <v>321</v>
      </c>
      <c r="D31" s="117"/>
    </row>
  </sheetData>
  <sheetProtection algorithmName="SHA-512" hashValue="ILo0M6Be22ytr4WRxUfNp6kUrpROUR9bLeXV1SImulYK/iRt1DSZ9AqntbPyZQpbMLEOL5FGz8NAYRAXiRynOA==" saltValue="Ek3Q1HIp5aiAiPQLh4IoqA==" spinCount="100000" sheet="1" objects="1" scenarios="1"/>
  <mergeCells count="7">
    <mergeCell ref="B19:D19"/>
    <mergeCell ref="C20:C23"/>
    <mergeCell ref="B3:D3"/>
    <mergeCell ref="B4:D4"/>
    <mergeCell ref="B5:D5"/>
    <mergeCell ref="B13:D13"/>
    <mergeCell ref="C14:C17"/>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1" tint="0.499984740745262"/>
  </sheetPr>
  <dimension ref="A1:D50"/>
  <sheetViews>
    <sheetView zoomScale="90" zoomScaleNormal="90" zoomScalePageLayoutView="90" workbookViewId="0">
      <pane ySplit="2" topLeftCell="A3" activePane="bottomLeft" state="frozen"/>
      <selection activeCell="C5" sqref="C5"/>
      <selection pane="bottomLeft" sqref="A1:B1"/>
    </sheetView>
  </sheetViews>
  <sheetFormatPr defaultColWidth="8.875" defaultRowHeight="15.75"/>
  <cols>
    <col min="1" max="1" width="50.125" style="9" bestFit="1" customWidth="1"/>
    <col min="2" max="2" width="21.125" style="9" customWidth="1"/>
    <col min="3" max="3" width="8.875" style="9"/>
    <col min="4" max="4" width="99.625" style="9" bestFit="1" customWidth="1"/>
    <col min="5" max="16384" width="8.875" style="9"/>
  </cols>
  <sheetData>
    <row r="1" spans="1:4" ht="78.75" customHeight="1">
      <c r="A1" s="417" t="s">
        <v>404</v>
      </c>
      <c r="B1" s="417"/>
      <c r="C1" s="73"/>
      <c r="D1" s="73"/>
    </row>
    <row r="2" spans="1:4" ht="47.25">
      <c r="A2" s="48" t="s">
        <v>405</v>
      </c>
      <c r="B2" s="48" t="s">
        <v>62</v>
      </c>
      <c r="C2" s="48" t="s">
        <v>406</v>
      </c>
      <c r="D2" s="48" t="s">
        <v>407</v>
      </c>
    </row>
    <row r="3" spans="1:4" ht="78.75">
      <c r="A3" s="49" t="s">
        <v>392</v>
      </c>
      <c r="B3" s="50" t="s">
        <v>136</v>
      </c>
      <c r="C3" s="50" t="s">
        <v>63</v>
      </c>
      <c r="D3" s="51" t="s">
        <v>155</v>
      </c>
    </row>
    <row r="4" spans="1:4" ht="94.5">
      <c r="A4" s="4" t="s">
        <v>55</v>
      </c>
      <c r="B4" s="52"/>
      <c r="C4" s="52" t="s">
        <v>64</v>
      </c>
      <c r="D4" s="44" t="s">
        <v>156</v>
      </c>
    </row>
    <row r="5" spans="1:4" ht="78.75">
      <c r="A5" s="4" t="s">
        <v>56</v>
      </c>
      <c r="B5" s="52"/>
      <c r="C5" s="52" t="s">
        <v>65</v>
      </c>
      <c r="D5" s="44" t="s">
        <v>157</v>
      </c>
    </row>
    <row r="6" spans="1:4" ht="94.5">
      <c r="A6" s="4" t="s">
        <v>391</v>
      </c>
      <c r="B6" s="52"/>
      <c r="C6" s="52" t="s">
        <v>137</v>
      </c>
      <c r="D6" s="44" t="s">
        <v>304</v>
      </c>
    </row>
    <row r="7" spans="1:4" ht="47.25">
      <c r="A7" s="4" t="s">
        <v>23</v>
      </c>
      <c r="B7" s="52"/>
      <c r="C7" s="52">
        <v>102</v>
      </c>
      <c r="D7" s="45" t="s">
        <v>141</v>
      </c>
    </row>
    <row r="8" spans="1:4" ht="31.5">
      <c r="A8" s="4" t="s">
        <v>24</v>
      </c>
      <c r="B8" s="52"/>
      <c r="C8" s="52">
        <v>103</v>
      </c>
      <c r="D8" s="46" t="s">
        <v>142</v>
      </c>
    </row>
    <row r="9" spans="1:4" ht="47.25">
      <c r="A9" s="4" t="s">
        <v>25</v>
      </c>
      <c r="B9" s="52"/>
      <c r="C9" s="52">
        <v>104</v>
      </c>
      <c r="D9" s="46" t="s">
        <v>143</v>
      </c>
    </row>
    <row r="10" spans="1:4" ht="31.5">
      <c r="A10" s="4" t="s">
        <v>26</v>
      </c>
      <c r="B10" s="52" t="s">
        <v>66</v>
      </c>
      <c r="C10" s="52">
        <v>105</v>
      </c>
      <c r="D10" s="47" t="s">
        <v>144</v>
      </c>
    </row>
    <row r="11" spans="1:4" ht="47.25">
      <c r="A11" s="53" t="s">
        <v>27</v>
      </c>
      <c r="B11" s="52"/>
      <c r="C11" s="52">
        <v>106</v>
      </c>
      <c r="D11" s="46" t="s">
        <v>158</v>
      </c>
    </row>
    <row r="12" spans="1:4" ht="47.25">
      <c r="A12" s="4" t="s">
        <v>28</v>
      </c>
      <c r="B12" s="52"/>
      <c r="C12" s="52">
        <v>107</v>
      </c>
      <c r="D12" s="46" t="s">
        <v>159</v>
      </c>
    </row>
    <row r="13" spans="1:4" ht="47.25">
      <c r="A13" s="4" t="s">
        <v>29</v>
      </c>
      <c r="B13" s="52"/>
      <c r="C13" s="52">
        <v>108</v>
      </c>
      <c r="D13" s="46" t="s">
        <v>145</v>
      </c>
    </row>
    <row r="14" spans="1:4" ht="47.25">
      <c r="A14" s="4" t="s">
        <v>30</v>
      </c>
      <c r="B14" s="52"/>
      <c r="C14" s="52">
        <v>109</v>
      </c>
      <c r="D14" s="46" t="s">
        <v>67</v>
      </c>
    </row>
    <row r="15" spans="1:4">
      <c r="A15" s="53" t="s">
        <v>31</v>
      </c>
      <c r="B15" s="52"/>
      <c r="C15" s="52">
        <v>110</v>
      </c>
      <c r="D15" s="46" t="s">
        <v>146</v>
      </c>
    </row>
    <row r="16" spans="1:4" ht="31.5">
      <c r="A16" s="4" t="s">
        <v>32</v>
      </c>
      <c r="B16" s="52"/>
      <c r="C16" s="52">
        <v>111</v>
      </c>
      <c r="D16" s="46" t="s">
        <v>68</v>
      </c>
    </row>
    <row r="17" spans="1:4" ht="47.25">
      <c r="A17" s="4" t="s">
        <v>33</v>
      </c>
      <c r="B17" s="52"/>
      <c r="C17" s="52">
        <v>112</v>
      </c>
      <c r="D17" s="46" t="s">
        <v>69</v>
      </c>
    </row>
    <row r="18" spans="1:4" ht="31.5">
      <c r="A18" s="53" t="s">
        <v>34</v>
      </c>
      <c r="B18" s="52"/>
      <c r="C18" s="52">
        <v>113</v>
      </c>
      <c r="D18" s="46" t="s">
        <v>160</v>
      </c>
    </row>
    <row r="19" spans="1:4" ht="63">
      <c r="A19" s="4" t="s">
        <v>35</v>
      </c>
      <c r="B19" s="52"/>
      <c r="C19" s="52">
        <v>114</v>
      </c>
      <c r="D19" s="46" t="s">
        <v>161</v>
      </c>
    </row>
    <row r="20" spans="1:4" ht="63">
      <c r="A20" s="4" t="s">
        <v>36</v>
      </c>
      <c r="B20" s="52"/>
      <c r="C20" s="52">
        <v>115</v>
      </c>
      <c r="D20" s="46" t="s">
        <v>162</v>
      </c>
    </row>
    <row r="21" spans="1:4" ht="63">
      <c r="A21" s="4" t="s">
        <v>37</v>
      </c>
      <c r="B21" s="52"/>
      <c r="C21" s="52">
        <v>116</v>
      </c>
      <c r="D21" s="46" t="s">
        <v>70</v>
      </c>
    </row>
    <row r="22" spans="1:4" ht="31.5">
      <c r="A22" s="53" t="s">
        <v>38</v>
      </c>
      <c r="B22" s="52"/>
      <c r="C22" s="52">
        <v>117</v>
      </c>
      <c r="D22" s="46" t="s">
        <v>147</v>
      </c>
    </row>
    <row r="23" spans="1:4" ht="31.5">
      <c r="A23" s="53" t="s">
        <v>39</v>
      </c>
      <c r="B23" s="52"/>
      <c r="C23" s="52">
        <v>118</v>
      </c>
      <c r="D23" s="46" t="s">
        <v>163</v>
      </c>
    </row>
    <row r="24" spans="1:4" ht="31.5">
      <c r="A24" s="4" t="s">
        <v>40</v>
      </c>
      <c r="B24" s="52"/>
      <c r="C24" s="52">
        <v>119</v>
      </c>
      <c r="D24" s="46" t="s">
        <v>164</v>
      </c>
    </row>
    <row r="25" spans="1:4" ht="47.25">
      <c r="A25" s="4" t="s">
        <v>41</v>
      </c>
      <c r="B25" s="52" t="s">
        <v>421</v>
      </c>
      <c r="C25" s="52">
        <v>120</v>
      </c>
      <c r="D25" s="46" t="s">
        <v>165</v>
      </c>
    </row>
    <row r="26" spans="1:4" ht="47.25">
      <c r="A26" s="4" t="s">
        <v>138</v>
      </c>
      <c r="B26" s="52" t="s">
        <v>139</v>
      </c>
      <c r="C26" s="52">
        <v>121</v>
      </c>
      <c r="D26" s="46" t="s">
        <v>166</v>
      </c>
    </row>
    <row r="27" spans="1:4" ht="47.25">
      <c r="A27" s="4" t="s">
        <v>43</v>
      </c>
      <c r="B27" s="52"/>
      <c r="C27" s="52">
        <v>122</v>
      </c>
      <c r="D27" s="46" t="s">
        <v>148</v>
      </c>
    </row>
    <row r="28" spans="1:4" ht="78.75">
      <c r="A28" s="4" t="s">
        <v>44</v>
      </c>
      <c r="B28" s="52"/>
      <c r="C28" s="52">
        <v>123</v>
      </c>
      <c r="D28" s="46" t="s">
        <v>71</v>
      </c>
    </row>
    <row r="29" spans="1:4" ht="63">
      <c r="A29" s="4" t="s">
        <v>45</v>
      </c>
      <c r="B29" s="52"/>
      <c r="C29" s="52">
        <v>124</v>
      </c>
      <c r="D29" s="46" t="s">
        <v>149</v>
      </c>
    </row>
    <row r="30" spans="1:4" ht="47.25">
      <c r="A30" s="4" t="s">
        <v>46</v>
      </c>
      <c r="B30" s="52"/>
      <c r="C30" s="52">
        <v>125</v>
      </c>
      <c r="D30" s="46" t="s">
        <v>72</v>
      </c>
    </row>
    <row r="31" spans="1:4" ht="63">
      <c r="A31" s="4" t="s">
        <v>47</v>
      </c>
      <c r="B31" s="52"/>
      <c r="C31" s="52">
        <v>126</v>
      </c>
      <c r="D31" s="46" t="s">
        <v>150</v>
      </c>
    </row>
    <row r="32" spans="1:4" ht="63">
      <c r="A32" s="4" t="s">
        <v>48</v>
      </c>
      <c r="B32" s="52"/>
      <c r="C32" s="52">
        <v>127</v>
      </c>
      <c r="D32" s="46" t="s">
        <v>167</v>
      </c>
    </row>
    <row r="33" spans="1:4" ht="63">
      <c r="A33" s="4" t="s">
        <v>60</v>
      </c>
      <c r="B33" s="52"/>
      <c r="C33" s="52" t="s">
        <v>73</v>
      </c>
      <c r="D33" s="46" t="s">
        <v>151</v>
      </c>
    </row>
    <row r="34" spans="1:4" ht="63">
      <c r="A34" s="4" t="s">
        <v>58</v>
      </c>
      <c r="B34" s="52"/>
      <c r="C34" s="52" t="s">
        <v>74</v>
      </c>
      <c r="D34" s="46" t="s">
        <v>152</v>
      </c>
    </row>
    <row r="35" spans="1:4" ht="63">
      <c r="A35" s="4" t="s">
        <v>59</v>
      </c>
      <c r="B35" s="52"/>
      <c r="C35" s="52" t="s">
        <v>75</v>
      </c>
      <c r="D35" s="46" t="s">
        <v>153</v>
      </c>
    </row>
    <row r="36" spans="1:4" ht="63">
      <c r="A36" s="4" t="s">
        <v>305</v>
      </c>
      <c r="B36" s="52"/>
      <c r="C36" s="52" t="s">
        <v>140</v>
      </c>
      <c r="D36" s="46" t="s">
        <v>306</v>
      </c>
    </row>
    <row r="37" spans="1:4" ht="47.25">
      <c r="A37" s="53" t="s">
        <v>49</v>
      </c>
      <c r="B37" s="52"/>
      <c r="C37" s="52">
        <v>129</v>
      </c>
      <c r="D37" s="46" t="s">
        <v>76</v>
      </c>
    </row>
    <row r="38" spans="1:4" ht="63">
      <c r="A38" s="53" t="s">
        <v>50</v>
      </c>
      <c r="B38" s="52"/>
      <c r="C38" s="52">
        <v>130</v>
      </c>
      <c r="D38" s="46" t="s">
        <v>77</v>
      </c>
    </row>
    <row r="39" spans="1:4" ht="31.5">
      <c r="A39" s="4" t="s">
        <v>51</v>
      </c>
      <c r="B39" s="52"/>
      <c r="C39" s="52">
        <v>131</v>
      </c>
      <c r="D39" s="46" t="s">
        <v>78</v>
      </c>
    </row>
    <row r="40" spans="1:4" ht="47.25">
      <c r="A40" s="4" t="s">
        <v>52</v>
      </c>
      <c r="B40" s="52"/>
      <c r="C40" s="52">
        <v>132</v>
      </c>
      <c r="D40" s="46" t="s">
        <v>168</v>
      </c>
    </row>
    <row r="41" spans="1:4" ht="47.25">
      <c r="A41" s="4" t="s">
        <v>53</v>
      </c>
      <c r="B41" s="52"/>
      <c r="C41" s="52">
        <v>133</v>
      </c>
      <c r="D41" s="46" t="s">
        <v>169</v>
      </c>
    </row>
    <row r="42" spans="1:4" ht="31.5">
      <c r="A42" s="4" t="s">
        <v>54</v>
      </c>
      <c r="B42" s="52"/>
      <c r="C42" s="52">
        <v>134</v>
      </c>
      <c r="D42" s="46" t="s">
        <v>79</v>
      </c>
    </row>
    <row r="43" spans="1:4" ht="63">
      <c r="A43" s="172" t="s">
        <v>397</v>
      </c>
      <c r="B43" s="52"/>
      <c r="C43" s="52">
        <v>135</v>
      </c>
      <c r="D43" s="46" t="s">
        <v>117</v>
      </c>
    </row>
    <row r="44" spans="1:4" ht="63">
      <c r="A44" s="4" t="s">
        <v>398</v>
      </c>
      <c r="B44" s="52"/>
      <c r="C44" s="52">
        <v>136</v>
      </c>
      <c r="D44" s="46" t="s">
        <v>154</v>
      </c>
    </row>
    <row r="45" spans="1:4" ht="47.25">
      <c r="A45" s="4" t="s">
        <v>91</v>
      </c>
      <c r="B45" s="52"/>
      <c r="C45" s="52">
        <v>137</v>
      </c>
      <c r="D45" s="46" t="s">
        <v>118</v>
      </c>
    </row>
    <row r="46" spans="1:4" ht="47.25">
      <c r="A46" s="4" t="s">
        <v>92</v>
      </c>
      <c r="B46" s="52"/>
      <c r="C46" s="52">
        <v>138</v>
      </c>
      <c r="D46" s="46" t="s">
        <v>119</v>
      </c>
    </row>
    <row r="47" spans="1:4" ht="63">
      <c r="A47" s="4" t="s">
        <v>93</v>
      </c>
      <c r="B47" s="52"/>
      <c r="C47" s="52">
        <v>139</v>
      </c>
      <c r="D47" s="46" t="s">
        <v>120</v>
      </c>
    </row>
    <row r="48" spans="1:4" ht="78.75">
      <c r="A48" s="4" t="s">
        <v>94</v>
      </c>
      <c r="B48" s="52" t="s">
        <v>280</v>
      </c>
      <c r="C48" s="52">
        <v>140</v>
      </c>
      <c r="D48" s="46" t="s">
        <v>279</v>
      </c>
    </row>
    <row r="49" spans="1:4" ht="47.25">
      <c r="A49" s="4" t="s">
        <v>95</v>
      </c>
      <c r="B49" s="52"/>
      <c r="C49" s="52">
        <v>141</v>
      </c>
      <c r="D49" s="46" t="s">
        <v>121</v>
      </c>
    </row>
    <row r="50" spans="1:4" ht="78.75">
      <c r="A50" s="4" t="s">
        <v>96</v>
      </c>
      <c r="B50" s="52"/>
      <c r="C50" s="52">
        <v>142</v>
      </c>
      <c r="D50" s="46" t="s">
        <v>170</v>
      </c>
    </row>
  </sheetData>
  <sheetProtection algorithmName="SHA-512" hashValue="96hkeoOEhj0p7Cq+v+u5Qq2Cd1944w8WoyiakVoGlyF/BtgFp0Uss5LWlz/rr8szAsk28incqTnAX6TkGcqnig==" saltValue="+lJcovc+9HrhXLRrr1QKgw==" spinCount="100000" sheet="1" objects="1" scenarios="1"/>
  <mergeCells count="1">
    <mergeCell ref="A1:B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tint="0.499984740745262"/>
  </sheetPr>
  <dimension ref="A1:C14"/>
  <sheetViews>
    <sheetView workbookViewId="0">
      <pane ySplit="3" topLeftCell="A4" activePane="bottomLeft" state="frozen"/>
      <selection activeCell="C5" sqref="C5"/>
      <selection pane="bottomLeft" activeCell="B10" sqref="B10"/>
    </sheetView>
  </sheetViews>
  <sheetFormatPr defaultColWidth="8.875" defaultRowHeight="15.75"/>
  <cols>
    <col min="1" max="1" width="25.5" style="8" customWidth="1"/>
    <col min="2" max="2" width="146.625" style="8" customWidth="1"/>
    <col min="3" max="3" width="57.625" style="8" customWidth="1"/>
    <col min="4" max="16384" width="8.875" style="8"/>
  </cols>
  <sheetData>
    <row r="1" spans="1:3" ht="43.5" customHeight="1"/>
    <row r="2" spans="1:3" ht="48.75" customHeight="1"/>
    <row r="3" spans="1:3">
      <c r="A3" s="60" t="s">
        <v>171</v>
      </c>
      <c r="B3" s="60" t="s">
        <v>172</v>
      </c>
      <c r="C3" s="9"/>
    </row>
    <row r="4" spans="1:3" ht="63">
      <c r="A4" s="57" t="s">
        <v>180</v>
      </c>
      <c r="B4" s="58" t="s">
        <v>181</v>
      </c>
    </row>
    <row r="5" spans="1:3" ht="78.75">
      <c r="A5" s="57" t="s">
        <v>194</v>
      </c>
      <c r="B5" s="58" t="s">
        <v>197</v>
      </c>
    </row>
    <row r="6" spans="1:3" ht="31.5">
      <c r="A6" s="57" t="s">
        <v>195</v>
      </c>
      <c r="B6" s="58" t="s">
        <v>196</v>
      </c>
    </row>
    <row r="7" spans="1:3">
      <c r="A7" s="57" t="s">
        <v>271</v>
      </c>
      <c r="B7" s="58" t="s">
        <v>275</v>
      </c>
    </row>
    <row r="8" spans="1:3" ht="63">
      <c r="A8" s="57" t="s">
        <v>272</v>
      </c>
      <c r="B8" s="58" t="s">
        <v>274</v>
      </c>
    </row>
    <row r="9" spans="1:3">
      <c r="A9" s="57" t="s">
        <v>173</v>
      </c>
      <c r="B9" s="57" t="s">
        <v>276</v>
      </c>
    </row>
    <row r="10" spans="1:3">
      <c r="A10" s="57" t="s">
        <v>174</v>
      </c>
      <c r="B10" s="57" t="s">
        <v>277</v>
      </c>
    </row>
    <row r="11" spans="1:3">
      <c r="A11" s="57" t="s">
        <v>175</v>
      </c>
      <c r="B11" s="59" t="s">
        <v>278</v>
      </c>
    </row>
    <row r="12" spans="1:3" ht="31.5">
      <c r="A12" s="57" t="s">
        <v>307</v>
      </c>
      <c r="B12" s="58" t="s">
        <v>308</v>
      </c>
    </row>
    <row r="13" spans="1:3" ht="47.25">
      <c r="A13" s="57" t="s">
        <v>176</v>
      </c>
      <c r="B13" s="58" t="s">
        <v>177</v>
      </c>
    </row>
    <row r="14" spans="1:3" ht="31.5">
      <c r="A14" s="57" t="s">
        <v>178</v>
      </c>
      <c r="B14" s="58" t="s">
        <v>179</v>
      </c>
    </row>
  </sheetData>
  <sheetProtection algorithmName="SHA-512" hashValue="8BHcW9/SUX/8S6Xr1qQLrm8KPY9FVOuc2DgSnNhS84OT8hmUj/LNqReS9p5ihWSLccWesH7MqW4VfDDGNZjjIA==" saltValue="Olgd82KxlbY49G5S1Tqj2g==" spinCount="100000" sheet="1" objects="1" scenarios="1"/>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O117"/>
  <sheetViews>
    <sheetView workbookViewId="0">
      <pane ySplit="1" topLeftCell="A2" activePane="bottomLeft" state="frozen"/>
      <selection pane="bottomLeft" activeCell="J83" sqref="J83"/>
    </sheetView>
  </sheetViews>
  <sheetFormatPr defaultRowHeight="15.75"/>
  <cols>
    <col min="2" max="2" width="8.25" bestFit="1" customWidth="1"/>
    <col min="3" max="3" width="8.875" customWidth="1"/>
    <col min="4" max="4" width="13.5" bestFit="1" customWidth="1"/>
    <col min="5" max="5" width="7.875" bestFit="1" customWidth="1"/>
    <col min="6" max="6" width="11.75" bestFit="1" customWidth="1"/>
    <col min="7" max="7" width="20.125" bestFit="1" customWidth="1"/>
    <col min="9" max="9" width="20.75" customWidth="1"/>
  </cols>
  <sheetData>
    <row r="1" spans="1:15">
      <c r="A1" s="208" t="s">
        <v>468</v>
      </c>
      <c r="B1" s="214" t="s">
        <v>470</v>
      </c>
      <c r="C1" s="214" t="s">
        <v>474</v>
      </c>
      <c r="D1" s="209" t="s">
        <v>444</v>
      </c>
      <c r="E1" s="209" t="s">
        <v>445</v>
      </c>
      <c r="F1" s="209" t="s">
        <v>473</v>
      </c>
      <c r="G1" s="209" t="s">
        <v>588</v>
      </c>
      <c r="H1" s="209" t="s">
        <v>467</v>
      </c>
      <c r="I1" s="224" t="s">
        <v>596</v>
      </c>
      <c r="J1" s="224" t="s">
        <v>597</v>
      </c>
      <c r="K1" s="224" t="s">
        <v>597</v>
      </c>
      <c r="L1" s="224" t="s">
        <v>597</v>
      </c>
      <c r="M1" s="224" t="s">
        <v>597</v>
      </c>
      <c r="N1" s="224" t="s">
        <v>597</v>
      </c>
      <c r="O1" s="224" t="s">
        <v>597</v>
      </c>
    </row>
    <row r="2" spans="1:15">
      <c r="A2" s="221" t="str">
        <f>'1- Brewery Information'!$C$6&amp;" "&amp;'1- Brewery Information'!$C$17</f>
        <v xml:space="preserve"> </v>
      </c>
      <c r="B2" s="211" t="s">
        <v>475</v>
      </c>
      <c r="C2" s="210" t="s">
        <v>476</v>
      </c>
      <c r="D2" s="210" t="s">
        <v>446</v>
      </c>
      <c r="E2" s="210" t="b">
        <f>'4b - Addtl Sales Information'!D9</f>
        <v>0</v>
      </c>
      <c r="F2" s="210" t="str">
        <f>'4b - Addtl Sales Information'!E9</f>
        <v>Straight Commission (No Salary/Hourly Pay)</v>
      </c>
      <c r="G2" s="210"/>
      <c r="H2" s="210"/>
    </row>
    <row r="3" spans="1:15">
      <c r="A3" s="221" t="str">
        <f>'1- Brewery Information'!$C$6&amp;" "&amp;'1- Brewery Information'!$C$17</f>
        <v xml:space="preserve"> </v>
      </c>
      <c r="B3" s="211" t="s">
        <v>475</v>
      </c>
      <c r="C3" s="210" t="s">
        <v>476</v>
      </c>
      <c r="D3" s="210" t="s">
        <v>447</v>
      </c>
      <c r="E3" s="210" t="b">
        <f>'4b - Addtl Sales Information'!D10</f>
        <v>0</v>
      </c>
      <c r="F3" s="210" t="str">
        <f>'4b - Addtl Sales Information'!E10</f>
        <v>Salary/Hourly Plus Commission</v>
      </c>
      <c r="G3" s="210"/>
    </row>
    <row r="4" spans="1:15">
      <c r="A4" s="221" t="str">
        <f>'1- Brewery Information'!$C$6&amp;" "&amp;'1- Brewery Information'!$C$17</f>
        <v xml:space="preserve"> </v>
      </c>
      <c r="B4" s="211" t="s">
        <v>475</v>
      </c>
      <c r="C4" s="210" t="s">
        <v>476</v>
      </c>
      <c r="D4" s="210" t="s">
        <v>448</v>
      </c>
      <c r="E4" s="210" t="b">
        <f>'4b - Addtl Sales Information'!D11</f>
        <v>0</v>
      </c>
      <c r="F4" s="210" t="str">
        <f>'4b - Addtl Sales Information'!E11</f>
        <v>Salary/Hourly Plus Commission with levels/tiers by volume or dollar amount sold</v>
      </c>
      <c r="G4" s="210"/>
    </row>
    <row r="5" spans="1:15">
      <c r="A5" s="221" t="str">
        <f>'1- Brewery Information'!$C$6&amp;" "&amp;'1- Brewery Information'!$C$17</f>
        <v xml:space="preserve"> </v>
      </c>
      <c r="B5" s="211" t="s">
        <v>475</v>
      </c>
      <c r="C5" s="210" t="s">
        <v>476</v>
      </c>
      <c r="D5" s="210" t="s">
        <v>449</v>
      </c>
      <c r="E5" s="210" t="b">
        <f>'4b - Addtl Sales Information'!D12</f>
        <v>0</v>
      </c>
      <c r="F5" s="210" t="str">
        <f>'4b - Addtl Sales Information'!E12</f>
        <v>No Commission</v>
      </c>
      <c r="G5" s="210"/>
    </row>
    <row r="6" spans="1:15">
      <c r="A6" s="221" t="str">
        <f>'1- Brewery Information'!$C$6&amp;" "&amp;'1- Brewery Information'!$C$17</f>
        <v xml:space="preserve"> </v>
      </c>
      <c r="B6" s="211" t="s">
        <v>475</v>
      </c>
      <c r="C6" s="210" t="s">
        <v>476</v>
      </c>
      <c r="D6" s="210" t="s">
        <v>450</v>
      </c>
      <c r="E6" s="210" t="b">
        <f>'4b - Addtl Sales Information'!D13</f>
        <v>0</v>
      </c>
      <c r="F6" s="210" t="str">
        <f>'4b - Addtl Sales Information'!E13</f>
        <v>No Sales Team</v>
      </c>
      <c r="G6" s="210"/>
    </row>
    <row r="7" spans="1:15">
      <c r="A7" s="221" t="str">
        <f>'1- Brewery Information'!$C$6&amp;" "&amp;'1- Brewery Information'!$C$17</f>
        <v xml:space="preserve"> </v>
      </c>
      <c r="B7" s="211" t="s">
        <v>475</v>
      </c>
      <c r="C7" s="210" t="s">
        <v>476</v>
      </c>
      <c r="D7" s="210" t="s">
        <v>451</v>
      </c>
      <c r="E7" s="210" t="b">
        <f>'4b - Addtl Sales Information'!D14</f>
        <v>0</v>
      </c>
      <c r="F7" s="210" t="str">
        <f>'4b - Addtl Sales Information'!E14</f>
        <v>Other</v>
      </c>
      <c r="G7" s="210" t="str">
        <f>'4b - Addtl Sales Information'!F14</f>
        <v/>
      </c>
      <c r="I7" t="str">
        <f>'4b - Addtl Sales Information'!J15</f>
        <v>Type here</v>
      </c>
      <c r="J7" t="str">
        <f>IF(AND(E7=FALSE,I7&lt;&gt;"Type here"),"Check","")</f>
        <v/>
      </c>
    </row>
    <row r="8" spans="1:15">
      <c r="A8" s="221" t="str">
        <f>'1- Brewery Information'!$C$6&amp;" "&amp;'1- Brewery Information'!$C$17</f>
        <v xml:space="preserve"> </v>
      </c>
      <c r="B8" s="211" t="s">
        <v>482</v>
      </c>
      <c r="C8" s="210" t="s">
        <v>483</v>
      </c>
      <c r="D8" s="210" t="s">
        <v>595</v>
      </c>
      <c r="E8" s="210">
        <f>'4b - Addtl Sales Information'!D15</f>
        <v>0</v>
      </c>
      <c r="F8" s="210" t="str">
        <f>'4b - Addtl Sales Information'!E15</f>
        <v/>
      </c>
      <c r="G8" s="210" t="str">
        <f>'4b - Addtl Sales Information'!F15</f>
        <v/>
      </c>
      <c r="I8" s="7" t="str">
        <f>'4b - Addtl Sales Information'!J23</f>
        <v>Type here</v>
      </c>
      <c r="J8" t="str">
        <f>IF(AND(OR(E8=1,E8=2,E8=4,E8=0),I8&lt;&gt;"Type here"),"Check","")</f>
        <v/>
      </c>
    </row>
    <row r="9" spans="1:15">
      <c r="A9" s="221" t="str">
        <f>'1- Brewery Information'!$C$6&amp;" "&amp;'1- Brewery Information'!$C$17</f>
        <v xml:space="preserve"> </v>
      </c>
      <c r="B9" s="211" t="s">
        <v>484</v>
      </c>
      <c r="C9" s="210" t="s">
        <v>476</v>
      </c>
      <c r="D9" s="210" t="s">
        <v>452</v>
      </c>
      <c r="E9" s="210" t="b">
        <f>'4b - Addtl Sales Information'!D16</f>
        <v>0</v>
      </c>
      <c r="F9" s="210" t="str">
        <f>'4b - Addtl Sales Information'!E16</f>
        <v>½ BBL equivalent</v>
      </c>
      <c r="G9" s="210"/>
    </row>
    <row r="10" spans="1:15">
      <c r="A10" s="221" t="str">
        <f>'1- Brewery Information'!$C$6&amp;" "&amp;'1- Brewery Information'!$C$17</f>
        <v xml:space="preserve"> </v>
      </c>
      <c r="B10" s="211" t="s">
        <v>484</v>
      </c>
      <c r="C10" s="210" t="s">
        <v>476</v>
      </c>
      <c r="D10" s="210" t="s">
        <v>453</v>
      </c>
      <c r="E10" s="210" t="b">
        <f>'4b - Addtl Sales Information'!D17</f>
        <v>0</v>
      </c>
      <c r="F10" s="210" t="str">
        <f>'4b - Addtl Sales Information'!E17</f>
        <v>BBL equivalent</v>
      </c>
      <c r="G10" s="210"/>
    </row>
    <row r="11" spans="1:15">
      <c r="A11" s="221" t="str">
        <f>'1- Brewery Information'!$C$6&amp;" "&amp;'1- Brewery Information'!$C$17</f>
        <v xml:space="preserve"> </v>
      </c>
      <c r="B11" s="211" t="s">
        <v>484</v>
      </c>
      <c r="C11" s="210" t="s">
        <v>476</v>
      </c>
      <c r="D11" s="210" t="s">
        <v>454</v>
      </c>
      <c r="E11" s="210" t="b">
        <f>'4b - Addtl Sales Information'!D18</f>
        <v>0</v>
      </c>
      <c r="F11" s="210" t="str">
        <f>'4b - Addtl Sales Information'!E18</f>
        <v>Case equivalent</v>
      </c>
      <c r="G11" s="210"/>
    </row>
    <row r="12" spans="1:15">
      <c r="A12" s="221" t="str">
        <f>'1- Brewery Information'!$C$6&amp;" "&amp;'1- Brewery Information'!$C$17</f>
        <v xml:space="preserve"> </v>
      </c>
      <c r="B12" s="211" t="s">
        <v>484</v>
      </c>
      <c r="C12" s="210" t="s">
        <v>476</v>
      </c>
      <c r="D12" s="210" t="s">
        <v>455</v>
      </c>
      <c r="E12" s="210" t="b">
        <f>'4b - Addtl Sales Information'!D19</f>
        <v>0</v>
      </c>
      <c r="F12" s="210" t="str">
        <f>'4b - Addtl Sales Information'!E19</f>
        <v>Other</v>
      </c>
      <c r="G12" s="210" t="str">
        <f>'4b - Addtl Sales Information'!F19</f>
        <v/>
      </c>
      <c r="I12" s="7" t="str">
        <f>'4b - Addtl Sales Information'!J31</f>
        <v>Type here</v>
      </c>
      <c r="J12" t="str">
        <f>IF(AND(E12=FALSE,I12&lt;&gt;"Type here"),"Check","")</f>
        <v/>
      </c>
    </row>
    <row r="13" spans="1:15">
      <c r="A13" s="221" t="str">
        <f>'1- Brewery Information'!$C$6&amp;" "&amp;'1- Brewery Information'!$C$17</f>
        <v xml:space="preserve"> </v>
      </c>
      <c r="B13" s="211" t="s">
        <v>488</v>
      </c>
      <c r="C13" s="214" t="s">
        <v>472</v>
      </c>
      <c r="D13" s="210" t="s">
        <v>456</v>
      </c>
      <c r="E13" s="210">
        <f>'4b - Addtl Sales Information'!D20</f>
        <v>0</v>
      </c>
      <c r="F13" s="210" t="str">
        <f>'4b - Addtl Sales Information'!E20</f>
        <v/>
      </c>
      <c r="G13" s="210"/>
    </row>
    <row r="14" spans="1:15">
      <c r="A14" s="221" t="str">
        <f>'1- Brewery Information'!$C$6&amp;" "&amp;'1- Brewery Information'!$C$17</f>
        <v xml:space="preserve"> </v>
      </c>
      <c r="B14" s="211" t="s">
        <v>489</v>
      </c>
      <c r="C14" s="210" t="s">
        <v>476</v>
      </c>
      <c r="D14" s="210" t="s">
        <v>457</v>
      </c>
      <c r="E14" s="210" t="b">
        <f>'4b - Addtl Sales Information'!D21</f>
        <v>0</v>
      </c>
      <c r="F14" s="210" t="str">
        <f>'4b - Addtl Sales Information'!E21</f>
        <v>Merit/Performance evaluation based</v>
      </c>
      <c r="G14" s="210"/>
    </row>
    <row r="15" spans="1:15">
      <c r="A15" s="221" t="str">
        <f>'1- Brewery Information'!$C$6&amp;" "&amp;'1- Brewery Information'!$C$17</f>
        <v xml:space="preserve"> </v>
      </c>
      <c r="B15" s="211" t="s">
        <v>489</v>
      </c>
      <c r="C15" s="210" t="s">
        <v>476</v>
      </c>
      <c r="D15" s="210" t="s">
        <v>458</v>
      </c>
      <c r="E15" s="210" t="b">
        <f>'4b - Addtl Sales Information'!D22</f>
        <v>0</v>
      </c>
      <c r="F15" s="210" t="str">
        <f>'4b - Addtl Sales Information'!E22</f>
        <v>Sales Targets</v>
      </c>
      <c r="G15" s="210" t="str">
        <f>'4b - Addtl Sales Information'!F22</f>
        <v/>
      </c>
      <c r="I15" s="7" t="str">
        <f>'4b - Addtl Sales Information'!J43</f>
        <v>Type here</v>
      </c>
      <c r="J15" t="str">
        <f>IF(AND(E15=FALSE,I15&lt;&gt;"Type here"),"Check","")</f>
        <v/>
      </c>
    </row>
    <row r="16" spans="1:15">
      <c r="A16" s="221" t="str">
        <f>'1- Brewery Information'!$C$6&amp;" "&amp;'1- Brewery Information'!$C$17</f>
        <v xml:space="preserve"> </v>
      </c>
      <c r="B16" s="211" t="s">
        <v>489</v>
      </c>
      <c r="C16" s="210" t="s">
        <v>476</v>
      </c>
      <c r="D16" s="210" t="s">
        <v>459</v>
      </c>
      <c r="E16" s="210" t="b">
        <f>'4b - Addtl Sales Information'!D23</f>
        <v>0</v>
      </c>
      <c r="F16" s="210" t="str">
        <f>'4b - Addtl Sales Information'!E23</f>
        <v>Addition of New Accounts</v>
      </c>
      <c r="G16" s="210"/>
    </row>
    <row r="17" spans="1:10">
      <c r="A17" s="221" t="str">
        <f>'1- Brewery Information'!$C$6&amp;" "&amp;'1- Brewery Information'!$C$17</f>
        <v xml:space="preserve"> </v>
      </c>
      <c r="B17" s="211" t="s">
        <v>489</v>
      </c>
      <c r="C17" s="210" t="s">
        <v>476</v>
      </c>
      <c r="D17" s="210" t="s">
        <v>460</v>
      </c>
      <c r="E17" s="210" t="b">
        <f>'4b - Addtl Sales Information'!D24</f>
        <v>0</v>
      </c>
      <c r="F17" s="210" t="str">
        <f>'4b - Addtl Sales Information'!E24</f>
        <v>#  of Taps Taken Over from Competitors</v>
      </c>
      <c r="G17" s="210"/>
    </row>
    <row r="18" spans="1:10">
      <c r="A18" s="221" t="str">
        <f>'1- Brewery Information'!$C$6&amp;" "&amp;'1- Brewery Information'!$C$17</f>
        <v xml:space="preserve"> </v>
      </c>
      <c r="B18" s="211" t="s">
        <v>489</v>
      </c>
      <c r="C18" s="210" t="s">
        <v>476</v>
      </c>
      <c r="D18" s="210" t="s">
        <v>461</v>
      </c>
      <c r="E18" s="210" t="b">
        <f>'4b - Addtl Sales Information'!D25</f>
        <v>0</v>
      </c>
      <c r="F18" s="210" t="str">
        <f>'4b - Addtl Sales Information'!E25</f>
        <v># of Special Events</v>
      </c>
      <c r="G18" s="210"/>
    </row>
    <row r="19" spans="1:10">
      <c r="A19" s="221" t="str">
        <f>'1- Brewery Information'!$C$6&amp;" "&amp;'1- Brewery Information'!$C$17</f>
        <v xml:space="preserve"> </v>
      </c>
      <c r="B19" s="211" t="s">
        <v>489</v>
      </c>
      <c r="C19" s="210" t="s">
        <v>476</v>
      </c>
      <c r="D19" s="210" t="s">
        <v>462</v>
      </c>
      <c r="E19" s="210" t="b">
        <f>'4b - Addtl Sales Information'!D26</f>
        <v>0</v>
      </c>
      <c r="F19" s="210" t="str">
        <f>'4b - Addtl Sales Information'!E26</f>
        <v>Other</v>
      </c>
      <c r="G19" s="210" t="str">
        <f>'4b - Addtl Sales Information'!F26</f>
        <v/>
      </c>
      <c r="I19" s="7" t="str">
        <f>'4b - Addtl Sales Information'!J47</f>
        <v>Type here</v>
      </c>
      <c r="J19" t="str">
        <f>IF(AND(E19=FALSE,I19&lt;&gt;"Type here"),"Check","")</f>
        <v/>
      </c>
    </row>
    <row r="20" spans="1:10">
      <c r="A20" s="221" t="str">
        <f>'1- Brewery Information'!$C$6&amp;" "&amp;'1- Brewery Information'!$C$17</f>
        <v xml:space="preserve"> </v>
      </c>
      <c r="B20" s="210" t="s">
        <v>495</v>
      </c>
      <c r="C20" s="214" t="s">
        <v>499</v>
      </c>
      <c r="D20" s="210" t="s">
        <v>463</v>
      </c>
      <c r="E20" s="210" t="str">
        <f>'4b - Addtl Sales Information'!D27</f>
        <v>N</v>
      </c>
      <c r="F20" s="210" t="str">
        <f>'4b - Addtl Sales Information'!E27</f>
        <v>On Premise</v>
      </c>
      <c r="G20" s="210" t="str">
        <f>'4b - Addtl Sales Information'!F27</f>
        <v>$</v>
      </c>
      <c r="I20" s="7"/>
    </row>
    <row r="21" spans="1:10">
      <c r="A21" s="221" t="str">
        <f>'1- Brewery Information'!$C$6&amp;" "&amp;'1- Brewery Information'!$C$17</f>
        <v xml:space="preserve"> </v>
      </c>
      <c r="B21" s="210" t="s">
        <v>496</v>
      </c>
      <c r="C21" s="214" t="s">
        <v>499</v>
      </c>
      <c r="D21" s="210" t="s">
        <v>464</v>
      </c>
      <c r="E21" s="210" t="str">
        <f>'4b - Addtl Sales Information'!D28</f>
        <v>N</v>
      </c>
      <c r="F21" s="210" t="str">
        <f>'4b - Addtl Sales Information'!E28</f>
        <v>Off Premise</v>
      </c>
      <c r="G21" s="210" t="str">
        <f>'4b - Addtl Sales Information'!F28</f>
        <v>$</v>
      </c>
      <c r="I21" s="7"/>
    </row>
    <row r="22" spans="1:10">
      <c r="A22" s="221"/>
      <c r="B22" s="230" t="s">
        <v>613</v>
      </c>
      <c r="C22" s="230" t="s">
        <v>499</v>
      </c>
      <c r="D22" s="230" t="s">
        <v>614</v>
      </c>
      <c r="E22" s="210" t="str">
        <f>'4b - Addtl Sales Information'!D29</f>
        <v>N</v>
      </c>
      <c r="F22" s="210" t="str">
        <f>'4b - Addtl Sales Information'!E29</f>
        <v>Food Sales</v>
      </c>
      <c r="G22" s="210" t="str">
        <f>'4b - Addtl Sales Information'!F29</f>
        <v>$</v>
      </c>
      <c r="I22" s="7"/>
    </row>
    <row r="23" spans="1:10">
      <c r="A23" s="221"/>
      <c r="B23" s="230" t="s">
        <v>613</v>
      </c>
      <c r="C23" s="230" t="s">
        <v>499</v>
      </c>
      <c r="D23" s="230" t="s">
        <v>615</v>
      </c>
      <c r="E23" s="210" t="str">
        <f>'4b - Addtl Sales Information'!D30</f>
        <v>N</v>
      </c>
      <c r="F23" s="210" t="str">
        <f>'4b - Addtl Sales Information'!E30</f>
        <v>House Beer Sales</v>
      </c>
      <c r="G23" s="210" t="str">
        <f>'4b - Addtl Sales Information'!F30</f>
        <v>$</v>
      </c>
      <c r="I23" s="7"/>
    </row>
    <row r="24" spans="1:10">
      <c r="A24" s="221" t="str">
        <f>'1- Brewery Information'!$C$6&amp;" "&amp;'1- Brewery Information'!$C$17</f>
        <v xml:space="preserve"> </v>
      </c>
      <c r="B24" s="230" t="s">
        <v>613</v>
      </c>
      <c r="C24" s="230" t="s">
        <v>499</v>
      </c>
      <c r="D24" s="230" t="s">
        <v>616</v>
      </c>
      <c r="E24" s="210" t="str">
        <f>'4b - Addtl Sales Information'!D31</f>
        <v>N</v>
      </c>
      <c r="F24" s="210" t="str">
        <f>'4b - Addtl Sales Information'!E31</f>
        <v>Guest Beer Sales</v>
      </c>
      <c r="G24" s="210" t="str">
        <f>'4b - Addtl Sales Information'!F31</f>
        <v>$</v>
      </c>
      <c r="I24" s="7"/>
    </row>
    <row r="25" spans="1:10">
      <c r="A25" s="221" t="str">
        <f>'1- Brewery Information'!$C$6&amp;" "&amp;'1- Brewery Information'!$C$17</f>
        <v xml:space="preserve"> </v>
      </c>
      <c r="B25" s="230" t="s">
        <v>613</v>
      </c>
      <c r="C25" s="230" t="s">
        <v>499</v>
      </c>
      <c r="D25" s="230" t="s">
        <v>617</v>
      </c>
      <c r="E25" s="210" t="str">
        <f>'4b - Addtl Sales Information'!D32</f>
        <v>N</v>
      </c>
      <c r="F25" s="210" t="str">
        <f>'4b - Addtl Sales Information'!E32</f>
        <v>All Other Bar Sales</v>
      </c>
      <c r="G25" s="210" t="str">
        <f>'4b - Addtl Sales Information'!F32</f>
        <v>$</v>
      </c>
      <c r="I25" s="7"/>
    </row>
    <row r="26" spans="1:10">
      <c r="A26" s="221" t="str">
        <f>'1- Brewery Information'!$C$6&amp;" "&amp;'1- Brewery Information'!$C$17</f>
        <v xml:space="preserve"> </v>
      </c>
      <c r="B26" s="211" t="s">
        <v>497</v>
      </c>
      <c r="C26" s="214" t="s">
        <v>472</v>
      </c>
      <c r="D26" s="210" t="s">
        <v>465</v>
      </c>
      <c r="E26" s="210">
        <f>'4b - Addtl Sales Information'!D33</f>
        <v>0</v>
      </c>
      <c r="F26" s="210" t="str">
        <f>'4b - Addtl Sales Information'!E33</f>
        <v/>
      </c>
      <c r="G26" s="210" t="str">
        <f>'4b - Addtl Sales Information'!F33</f>
        <v/>
      </c>
      <c r="I26" s="7" t="str">
        <f>'4b - Addtl Sales Information'!J63</f>
        <v>Please describe</v>
      </c>
      <c r="J26" t="str">
        <f>IF(AND(OR(E26=0,E26=2),I26&lt;&gt;"Please describe"),"Check","")</f>
        <v/>
      </c>
    </row>
    <row r="27" spans="1:10">
      <c r="A27" s="221" t="str">
        <f>'1- Brewery Information'!$C$6&amp;" "&amp;'1- Brewery Information'!$C$17</f>
        <v xml:space="preserve"> </v>
      </c>
      <c r="B27" s="215" t="s">
        <v>471</v>
      </c>
      <c r="C27" s="214" t="s">
        <v>472</v>
      </c>
      <c r="D27" s="210" t="s">
        <v>502</v>
      </c>
      <c r="E27" s="223">
        <f>'4c - Paid Time Off'!D8</f>
        <v>0</v>
      </c>
      <c r="F27" s="223" t="str">
        <f>'4c - Paid Time Off'!E8</f>
        <v/>
      </c>
      <c r="G27" s="223"/>
    </row>
    <row r="28" spans="1:10">
      <c r="A28" s="221" t="str">
        <f>'1- Brewery Information'!$C$6&amp;" "&amp;'1- Brewery Information'!$C$17</f>
        <v xml:space="preserve"> </v>
      </c>
      <c r="B28" s="215" t="s">
        <v>498</v>
      </c>
      <c r="C28" s="214" t="s">
        <v>499</v>
      </c>
      <c r="D28" s="210" t="s">
        <v>469</v>
      </c>
      <c r="E28" s="223" t="str">
        <f>'4c - Paid Time Off'!D9</f>
        <v>N</v>
      </c>
      <c r="F28" s="223">
        <f>'4c - Paid Time Off'!E9</f>
        <v>0</v>
      </c>
      <c r="G28" s="223" t="str">
        <f>'4c - Paid Time Off'!F9</f>
        <v/>
      </c>
      <c r="I28" s="7"/>
    </row>
    <row r="29" spans="1:10">
      <c r="A29" s="221" t="str">
        <f>'1- Brewery Information'!$C$6&amp;" "&amp;'1- Brewery Information'!$C$17</f>
        <v xml:space="preserve"> </v>
      </c>
      <c r="B29" s="215" t="s">
        <v>500</v>
      </c>
      <c r="C29" s="210" t="s">
        <v>483</v>
      </c>
      <c r="D29" s="210" t="s">
        <v>501</v>
      </c>
      <c r="E29" s="223">
        <f>'4c - Paid Time Off'!D10</f>
        <v>0</v>
      </c>
      <c r="F29" s="223" t="str">
        <f>'4c - Paid Time Off'!E10</f>
        <v/>
      </c>
      <c r="G29" s="223"/>
    </row>
    <row r="30" spans="1:10">
      <c r="A30" s="221" t="str">
        <f>'1- Brewery Information'!$C$6&amp;" "&amp;'1- Brewery Information'!$C$17</f>
        <v xml:space="preserve"> </v>
      </c>
      <c r="B30" s="215" t="s">
        <v>504</v>
      </c>
      <c r="C30" s="210" t="s">
        <v>483</v>
      </c>
      <c r="D30" s="210" t="s">
        <v>503</v>
      </c>
      <c r="E30" s="223">
        <f>'4c - Paid Time Off'!D11</f>
        <v>0</v>
      </c>
      <c r="F30" s="223" t="str">
        <f>'4c - Paid Time Off'!E11</f>
        <v/>
      </c>
      <c r="G30" s="223" t="str">
        <f>'4c - Paid Time Off'!F11</f>
        <v/>
      </c>
      <c r="I30" s="7" t="str">
        <f>'4c - Paid Time Off'!J34</f>
        <v>Type here</v>
      </c>
      <c r="J30" t="str">
        <f>IF(AND(OR(E30=0,E30=1,E30=2,E30=3),I30&lt;&gt;"Type here"),"Check","")</f>
        <v/>
      </c>
    </row>
    <row r="31" spans="1:10">
      <c r="A31" s="221" t="str">
        <f>'1- Brewery Information'!$C$6&amp;" "&amp;'1- Brewery Information'!$C$17</f>
        <v xml:space="preserve"> </v>
      </c>
      <c r="B31" s="215" t="s">
        <v>505</v>
      </c>
      <c r="C31" s="214" t="s">
        <v>499</v>
      </c>
      <c r="D31" s="210" t="s">
        <v>589</v>
      </c>
      <c r="E31" s="223" t="str">
        <f>'4c - Paid Time Off'!D12</f>
        <v>N</v>
      </c>
      <c r="F31" s="223" t="str">
        <f>'4c - Paid Time Off'!E12</f>
        <v>Sick time</v>
      </c>
      <c r="G31" s="223" t="str">
        <f>'4c - Paid Time Off'!F12</f>
        <v/>
      </c>
      <c r="I31" s="7"/>
    </row>
    <row r="32" spans="1:10">
      <c r="A32" s="221" t="str">
        <f>'1- Brewery Information'!$C$6&amp;" "&amp;'1- Brewery Information'!$C$17</f>
        <v xml:space="preserve"> </v>
      </c>
      <c r="B32" s="215" t="s">
        <v>505</v>
      </c>
      <c r="C32" s="214" t="s">
        <v>499</v>
      </c>
      <c r="D32" s="210" t="s">
        <v>590</v>
      </c>
      <c r="E32" s="223" t="str">
        <f>'4c - Paid Time Off'!D13</f>
        <v>N</v>
      </c>
      <c r="F32" s="223" t="str">
        <f>'4c - Paid Time Off'!E13</f>
        <v>Holidays</v>
      </c>
      <c r="G32" s="223" t="str">
        <f>'4c - Paid Time Off'!F13</f>
        <v/>
      </c>
      <c r="I32" s="7"/>
    </row>
    <row r="33" spans="1:10">
      <c r="A33" s="221" t="str">
        <f>'1- Brewery Information'!$C$6&amp;" "&amp;'1- Brewery Information'!$C$17</f>
        <v xml:space="preserve"> </v>
      </c>
      <c r="B33" s="215" t="s">
        <v>505</v>
      </c>
      <c r="C33" s="214" t="s">
        <v>499</v>
      </c>
      <c r="D33" s="210" t="s">
        <v>591</v>
      </c>
      <c r="E33" s="223" t="str">
        <f>'4c - Paid Time Off'!D14</f>
        <v>N</v>
      </c>
      <c r="F33" s="223" t="str">
        <f>'4c - Paid Time Off'!E14</f>
        <v>Vacation</v>
      </c>
      <c r="G33" s="223" t="str">
        <f>'4c - Paid Time Off'!F14</f>
        <v/>
      </c>
      <c r="I33" s="7"/>
    </row>
    <row r="34" spans="1:10">
      <c r="A34" s="221" t="str">
        <f>'1- Brewery Information'!$C$6&amp;" "&amp;'1- Brewery Information'!$C$17</f>
        <v xml:space="preserve"> </v>
      </c>
      <c r="B34" s="215" t="s">
        <v>507</v>
      </c>
      <c r="C34" s="214" t="s">
        <v>472</v>
      </c>
      <c r="D34" s="214" t="s">
        <v>508</v>
      </c>
      <c r="E34" s="223">
        <f>'4d - Health Benefits'!D8</f>
        <v>0</v>
      </c>
      <c r="F34" s="223" t="str">
        <f>'4d - Health Benefits'!E8</f>
        <v/>
      </c>
      <c r="G34" s="223"/>
    </row>
    <row r="35" spans="1:10">
      <c r="A35" s="221" t="str">
        <f>'1- Brewery Information'!$C$6&amp;" "&amp;'1- Brewery Information'!$C$17</f>
        <v xml:space="preserve"> </v>
      </c>
      <c r="B35" s="215" t="s">
        <v>515</v>
      </c>
      <c r="C35" s="214" t="s">
        <v>499</v>
      </c>
      <c r="D35" s="214" t="s">
        <v>509</v>
      </c>
      <c r="E35" s="223" t="str">
        <f>'4d - Health Benefits'!D9</f>
        <v>N</v>
      </c>
      <c r="F35" s="223">
        <f>'4d - Health Benefits'!E9</f>
        <v>0</v>
      </c>
      <c r="G35" s="424" t="str">
        <f>'4d - Health Benefits'!F9</f>
        <v/>
      </c>
      <c r="I35" s="225"/>
    </row>
    <row r="36" spans="1:10">
      <c r="A36" s="221" t="str">
        <f>'1- Brewery Information'!$C$6&amp;" "&amp;'1- Brewery Information'!$C$17</f>
        <v xml:space="preserve"> </v>
      </c>
      <c r="B36" s="215" t="s">
        <v>516</v>
      </c>
      <c r="C36" s="214" t="s">
        <v>476</v>
      </c>
      <c r="D36" s="214" t="s">
        <v>510</v>
      </c>
      <c r="E36" s="223" t="b">
        <f>'4d - Health Benefits'!D10</f>
        <v>0</v>
      </c>
      <c r="F36" s="223" t="str">
        <f>'4d - Health Benefits'!E10</f>
        <v>Employee only</v>
      </c>
      <c r="G36" s="223"/>
    </row>
    <row r="37" spans="1:10">
      <c r="A37" s="221" t="str">
        <f>'1- Brewery Information'!$C$6&amp;" "&amp;'1- Brewery Information'!$C$17</f>
        <v xml:space="preserve"> </v>
      </c>
      <c r="B37" s="215" t="s">
        <v>516</v>
      </c>
      <c r="C37" s="214" t="s">
        <v>476</v>
      </c>
      <c r="D37" s="214" t="s">
        <v>511</v>
      </c>
      <c r="E37" s="223" t="b">
        <f>'4d - Health Benefits'!D11</f>
        <v>0</v>
      </c>
      <c r="F37" s="223" t="str">
        <f>'4d - Health Benefits'!E11</f>
        <v>Employee + spouse/domestic partner</v>
      </c>
      <c r="G37" s="223"/>
    </row>
    <row r="38" spans="1:10">
      <c r="A38" s="221" t="str">
        <f>'1- Brewery Information'!$C$6&amp;" "&amp;'1- Brewery Information'!$C$17</f>
        <v xml:space="preserve"> </v>
      </c>
      <c r="B38" s="215" t="s">
        <v>516</v>
      </c>
      <c r="C38" s="214" t="s">
        <v>476</v>
      </c>
      <c r="D38" s="214" t="s">
        <v>512</v>
      </c>
      <c r="E38" s="223" t="b">
        <f>'4d - Health Benefits'!D12</f>
        <v>0</v>
      </c>
      <c r="F38" s="223" t="str">
        <f>'4d - Health Benefits'!E12</f>
        <v>Employee + family</v>
      </c>
      <c r="G38" s="223"/>
    </row>
    <row r="39" spans="1:10">
      <c r="A39" s="221" t="str">
        <f>'1- Brewery Information'!$C$6&amp;" "&amp;'1- Brewery Information'!$C$17</f>
        <v xml:space="preserve"> </v>
      </c>
      <c r="B39" s="215" t="s">
        <v>516</v>
      </c>
      <c r="C39" s="214" t="s">
        <v>476</v>
      </c>
      <c r="D39" s="214" t="s">
        <v>513</v>
      </c>
      <c r="E39" s="223" t="b">
        <f>'4d - Health Benefits'!D13</f>
        <v>0</v>
      </c>
      <c r="F39" s="223" t="str">
        <f>'4d - Health Benefits'!E13</f>
        <v>Other</v>
      </c>
      <c r="G39" s="223" t="str">
        <f>'4d - Health Benefits'!F13</f>
        <v/>
      </c>
      <c r="I39" s="7" t="str">
        <f>'4d - Health Benefits'!J25</f>
        <v>Type here</v>
      </c>
      <c r="J39" t="str">
        <f>IF(AND(E39=FALSE,I39&lt;&gt;"Type here"),"Check","")</f>
        <v/>
      </c>
    </row>
    <row r="40" spans="1:10">
      <c r="A40" s="221" t="str">
        <f>'1- Brewery Information'!$C$6&amp;" "&amp;'1- Brewery Information'!$C$17</f>
        <v xml:space="preserve"> </v>
      </c>
      <c r="B40" s="215" t="s">
        <v>517</v>
      </c>
      <c r="C40" s="214" t="s">
        <v>472</v>
      </c>
      <c r="D40" s="214" t="s">
        <v>514</v>
      </c>
      <c r="E40" s="223">
        <f>'4d - Health Benefits'!D14</f>
        <v>0</v>
      </c>
      <c r="F40" s="223" t="str">
        <f>'4d - Health Benefits'!E14</f>
        <v/>
      </c>
      <c r="G40" s="223"/>
    </row>
    <row r="41" spans="1:10">
      <c r="A41" s="221" t="str">
        <f>'1- Brewery Information'!$C$6&amp;" "&amp;'1- Brewery Information'!$C$17</f>
        <v xml:space="preserve"> </v>
      </c>
      <c r="B41" s="215" t="s">
        <v>522</v>
      </c>
      <c r="C41" s="214" t="s">
        <v>472</v>
      </c>
      <c r="D41" s="217" t="s">
        <v>521</v>
      </c>
      <c r="E41" s="223">
        <f>'4e - Retirement Plans'!D8</f>
        <v>0</v>
      </c>
      <c r="F41" s="223" t="str">
        <f>'4e - Retirement Plans'!E8</f>
        <v/>
      </c>
      <c r="G41" s="223"/>
    </row>
    <row r="42" spans="1:10">
      <c r="A42" s="221" t="str">
        <f>'1- Brewery Information'!$C$6&amp;" "&amp;'1- Brewery Information'!$C$17</f>
        <v xml:space="preserve"> </v>
      </c>
      <c r="B42" s="215" t="s">
        <v>523</v>
      </c>
      <c r="C42" s="214" t="s">
        <v>476</v>
      </c>
      <c r="D42" s="217" t="s">
        <v>530</v>
      </c>
      <c r="E42" s="223" t="b">
        <f>'4e - Retirement Plans'!D9</f>
        <v>0</v>
      </c>
      <c r="F42" s="223" t="str">
        <f>'4e - Retirement Plans'!E9</f>
        <v>Defined contribution (e.g., 401(k))</v>
      </c>
      <c r="G42" s="223"/>
    </row>
    <row r="43" spans="1:10">
      <c r="A43" s="221" t="str">
        <f>'1- Brewery Information'!$C$6&amp;" "&amp;'1- Brewery Information'!$C$17</f>
        <v xml:space="preserve"> </v>
      </c>
      <c r="B43" s="215" t="s">
        <v>523</v>
      </c>
      <c r="C43" s="214" t="s">
        <v>476</v>
      </c>
      <c r="D43" s="217" t="s">
        <v>531</v>
      </c>
      <c r="E43" s="223" t="b">
        <f>'4e - Retirement Plans'!D10</f>
        <v>0</v>
      </c>
      <c r="F43" s="223" t="str">
        <f>'4e - Retirement Plans'!E10</f>
        <v>SERP (Supplemental Executive Retirement Plan)</v>
      </c>
      <c r="G43" s="223"/>
    </row>
    <row r="44" spans="1:10">
      <c r="A44" s="221" t="str">
        <f>'1- Brewery Information'!$C$6&amp;" "&amp;'1- Brewery Information'!$C$17</f>
        <v xml:space="preserve"> </v>
      </c>
      <c r="B44" s="215" t="s">
        <v>523</v>
      </c>
      <c r="C44" s="214" t="s">
        <v>476</v>
      </c>
      <c r="D44" s="217" t="s">
        <v>532</v>
      </c>
      <c r="E44" s="223" t="b">
        <f>'4e - Retirement Plans'!D11</f>
        <v>0</v>
      </c>
      <c r="F44" s="223" t="str">
        <f>'4e - Retirement Plans'!E11</f>
        <v>Other</v>
      </c>
      <c r="G44" s="223" t="str">
        <f>'4e - Retirement Plans'!F11</f>
        <v/>
      </c>
      <c r="I44" s="7" t="str">
        <f>'4e - Retirement Plans'!J19</f>
        <v>Type here</v>
      </c>
      <c r="J44" t="str">
        <f>IF(AND(E44=FALSE,I44&lt;&gt;"Type here"),"Check","")</f>
        <v/>
      </c>
    </row>
    <row r="45" spans="1:10">
      <c r="A45" s="221" t="str">
        <f>'1- Brewery Information'!$C$6&amp;" "&amp;'1- Brewery Information'!$C$17</f>
        <v xml:space="preserve"> </v>
      </c>
      <c r="B45" s="215" t="s">
        <v>524</v>
      </c>
      <c r="C45" s="214" t="s">
        <v>476</v>
      </c>
      <c r="D45" s="217" t="s">
        <v>533</v>
      </c>
      <c r="E45" s="223" t="b">
        <f>'4e - Retirement Plans'!D12</f>
        <v>0</v>
      </c>
      <c r="F45" s="223" t="str">
        <f>'4e - Retirement Plans'!E12</f>
        <v>Match employee contribution</v>
      </c>
      <c r="G45" s="223" t="str">
        <f>'4e - Retirement Plans'!F12</f>
        <v/>
      </c>
      <c r="I45" s="226" t="str">
        <f>'4e - Retirement Plans'!J25</f>
        <v>Up to what %?</v>
      </c>
      <c r="J45" t="str">
        <f>IF(AND(E45=FALSE,I45&lt;&gt;"Up to what %?"),"Check","")</f>
        <v/>
      </c>
    </row>
    <row r="46" spans="1:10">
      <c r="A46" s="221" t="str">
        <f>'1- Brewery Information'!$C$6&amp;" "&amp;'1- Brewery Information'!$C$17</f>
        <v xml:space="preserve"> </v>
      </c>
      <c r="B46" s="215" t="s">
        <v>524</v>
      </c>
      <c r="C46" s="214" t="s">
        <v>476</v>
      </c>
      <c r="D46" s="217" t="s">
        <v>534</v>
      </c>
      <c r="E46" s="223" t="b">
        <f>'4e - Retirement Plans'!D13</f>
        <v>0</v>
      </c>
      <c r="F46" s="223" t="str">
        <f>'4e - Retirement Plans'!E13</f>
        <v>Floor contribution</v>
      </c>
      <c r="G46" s="223" t="str">
        <f>'4e - Retirement Plans'!F13</f>
        <v/>
      </c>
      <c r="I46" s="226" t="str">
        <f>'4e - Retirement Plans'!J26</f>
        <v>What % of EE Salary?</v>
      </c>
      <c r="J46" t="str">
        <f>IF(AND(E46=FALSE,I46&lt;&gt;"What % of EE Salary?"),"Check","")</f>
        <v/>
      </c>
    </row>
    <row r="47" spans="1:10">
      <c r="A47" s="221" t="str">
        <f>'1- Brewery Information'!$C$6&amp;" "&amp;'1- Brewery Information'!$C$17</f>
        <v xml:space="preserve"> </v>
      </c>
      <c r="B47" s="215" t="s">
        <v>524</v>
      </c>
      <c r="C47" s="214" t="s">
        <v>476</v>
      </c>
      <c r="D47" s="217" t="s">
        <v>535</v>
      </c>
      <c r="E47" s="223" t="b">
        <f>'4e - Retirement Plans'!D14</f>
        <v>0</v>
      </c>
      <c r="F47" s="223" t="str">
        <f>'4e - Retirement Plans'!E14</f>
        <v>Other</v>
      </c>
      <c r="G47" s="223" t="str">
        <f>'4e - Retirement Plans'!F14</f>
        <v/>
      </c>
      <c r="I47" s="226" t="str">
        <f>'4e - Retirement Plans'!J27</f>
        <v>Type here</v>
      </c>
      <c r="J47" t="str">
        <f>IF(AND(E47=FALSE,I47&lt;&gt;"Type here"),"Check","")</f>
        <v/>
      </c>
    </row>
    <row r="48" spans="1:10">
      <c r="A48" s="221" t="str">
        <f>'1- Brewery Information'!$C$6&amp;" "&amp;'1- Brewery Information'!$C$17</f>
        <v xml:space="preserve"> </v>
      </c>
      <c r="B48" s="215" t="s">
        <v>525</v>
      </c>
      <c r="C48" s="214" t="s">
        <v>483</v>
      </c>
      <c r="D48" s="217" t="s">
        <v>536</v>
      </c>
      <c r="E48" s="223">
        <f>'4e - Retirement Plans'!D15</f>
        <v>0</v>
      </c>
      <c r="F48" s="223" t="str">
        <f>'4e - Retirement Plans'!E15</f>
        <v/>
      </c>
      <c r="G48" s="223" t="str">
        <f>'4e - Retirement Plans'!F15</f>
        <v/>
      </c>
      <c r="I48" s="7" t="str">
        <f>'4e - Retirement Plans'!J37</f>
        <v>Type here</v>
      </c>
      <c r="J48" t="str">
        <f>IF(AND(OR(E48=0,E48=1,E48=2,E48=3, E48=4),I48&lt;&gt;"Type here"),"Check","")</f>
        <v/>
      </c>
    </row>
    <row r="49" spans="1:10">
      <c r="A49" s="221" t="str">
        <f>'1- Brewery Information'!$C$6&amp;" "&amp;'1- Brewery Information'!$C$17</f>
        <v xml:space="preserve"> </v>
      </c>
      <c r="B49" s="214" t="s">
        <v>360</v>
      </c>
      <c r="C49" s="214" t="s">
        <v>476</v>
      </c>
      <c r="D49" s="217" t="s">
        <v>537</v>
      </c>
      <c r="E49" s="223" t="b">
        <f>'4f - Other Benefits'!D8</f>
        <v>0</v>
      </c>
      <c r="F49" s="223" t="str">
        <f>'4f - Other Benefits'!E8</f>
        <v>Free beer</v>
      </c>
      <c r="G49" s="223" t="str">
        <f>'4f - Other Benefits'!F8</f>
        <v/>
      </c>
      <c r="I49" s="7" t="str">
        <f>'4f - Other Benefits'!J9</f>
        <v>Type here</v>
      </c>
      <c r="J49" t="str">
        <f t="shared" ref="J49:J55" si="0">IF(AND(E49=FALSE,I49&lt;&gt;"Type here"),"Check","")</f>
        <v/>
      </c>
    </row>
    <row r="50" spans="1:10">
      <c r="A50" s="221" t="str">
        <f>'1- Brewery Information'!$C$6&amp;" "&amp;'1- Brewery Information'!$C$17</f>
        <v xml:space="preserve"> </v>
      </c>
      <c r="B50" s="214" t="s">
        <v>360</v>
      </c>
      <c r="C50" s="214" t="s">
        <v>476</v>
      </c>
      <c r="D50" s="217" t="s">
        <v>538</v>
      </c>
      <c r="E50" s="223" t="b">
        <f>'4f - Other Benefits'!D9</f>
        <v>0</v>
      </c>
      <c r="F50" s="223" t="str">
        <f>'4f - Other Benefits'!E9</f>
        <v>Company car</v>
      </c>
      <c r="G50" s="223" t="str">
        <f>'4f - Other Benefits'!F9</f>
        <v/>
      </c>
      <c r="I50" s="7" t="str">
        <f>'4f - Other Benefits'!J10</f>
        <v>Type here</v>
      </c>
      <c r="J50" t="str">
        <f t="shared" si="0"/>
        <v/>
      </c>
    </row>
    <row r="51" spans="1:10">
      <c r="A51" s="221" t="str">
        <f>'1- Brewery Information'!$C$6&amp;" "&amp;'1- Brewery Information'!$C$17</f>
        <v xml:space="preserve"> </v>
      </c>
      <c r="B51" s="214" t="s">
        <v>360</v>
      </c>
      <c r="C51" s="214" t="s">
        <v>476</v>
      </c>
      <c r="D51" s="217" t="s">
        <v>539</v>
      </c>
      <c r="E51" s="223" t="b">
        <f>'4f - Other Benefits'!D10</f>
        <v>0</v>
      </c>
      <c r="F51" s="223" t="str">
        <f>'4f - Other Benefits'!E10</f>
        <v>Other/alternative health benefits &amp; incentives (acupuncture, rewards for healthy diet, etc.)</v>
      </c>
      <c r="G51" s="223" t="str">
        <f>'4f - Other Benefits'!F10</f>
        <v/>
      </c>
      <c r="I51" s="7" t="str">
        <f>'4f - Other Benefits'!J11</f>
        <v>Type here</v>
      </c>
      <c r="J51" t="str">
        <f t="shared" si="0"/>
        <v/>
      </c>
    </row>
    <row r="52" spans="1:10">
      <c r="A52" s="221" t="str">
        <f>'1- Brewery Information'!$C$6&amp;" "&amp;'1- Brewery Information'!$C$17</f>
        <v xml:space="preserve"> </v>
      </c>
      <c r="B52" s="214" t="s">
        <v>360</v>
      </c>
      <c r="C52" s="214" t="s">
        <v>476</v>
      </c>
      <c r="D52" s="217" t="s">
        <v>540</v>
      </c>
      <c r="E52" s="223" t="b">
        <f>'4f - Other Benefits'!D11</f>
        <v>1</v>
      </c>
      <c r="F52" s="223" t="str">
        <f>'4f - Other Benefits'!E11</f>
        <v>Merchandise card (for your brewery or other companies)</v>
      </c>
      <c r="G52" s="223" t="str">
        <f>'4f - Other Benefits'!F11</f>
        <v/>
      </c>
      <c r="I52" s="7" t="str">
        <f>'4f - Other Benefits'!J12</f>
        <v>Type here</v>
      </c>
      <c r="J52" t="str">
        <f t="shared" si="0"/>
        <v/>
      </c>
    </row>
    <row r="53" spans="1:10">
      <c r="A53" s="221" t="str">
        <f>'1- Brewery Information'!$C$6&amp;" "&amp;'1- Brewery Information'!$C$17</f>
        <v xml:space="preserve"> </v>
      </c>
      <c r="B53" s="214" t="s">
        <v>360</v>
      </c>
      <c r="C53" s="214" t="s">
        <v>476</v>
      </c>
      <c r="D53" s="217" t="s">
        <v>541</v>
      </c>
      <c r="E53" s="223" t="b">
        <f>'4f - Other Benefits'!D12</f>
        <v>0</v>
      </c>
      <c r="F53" s="223" t="str">
        <f>'4f - Other Benefits'!E12</f>
        <v>Discounted beer</v>
      </c>
      <c r="G53" s="223" t="str">
        <f>'4f - Other Benefits'!F12</f>
        <v/>
      </c>
      <c r="I53" s="7" t="str">
        <f>'4f - Other Benefits'!J13</f>
        <v>Type here</v>
      </c>
      <c r="J53" t="str">
        <f t="shared" si="0"/>
        <v/>
      </c>
    </row>
    <row r="54" spans="1:10">
      <c r="A54" s="221" t="str">
        <f>'1- Brewery Information'!$C$6&amp;" "&amp;'1- Brewery Information'!$C$17</f>
        <v xml:space="preserve"> </v>
      </c>
      <c r="B54" s="214" t="s">
        <v>360</v>
      </c>
      <c r="C54" s="214" t="s">
        <v>476</v>
      </c>
      <c r="D54" s="217" t="s">
        <v>542</v>
      </c>
      <c r="E54" s="223" t="b">
        <f>'4f - Other Benefits'!D13</f>
        <v>0</v>
      </c>
      <c r="F54" s="223" t="str">
        <f>'4f - Other Benefits'!E13</f>
        <v>Education reimbursement</v>
      </c>
      <c r="G54" s="223" t="str">
        <f>'4f - Other Benefits'!F13</f>
        <v/>
      </c>
      <c r="I54" s="7" t="str">
        <f>'4f - Other Benefits'!J14</f>
        <v>Type here</v>
      </c>
      <c r="J54" t="str">
        <f t="shared" si="0"/>
        <v/>
      </c>
    </row>
    <row r="55" spans="1:10">
      <c r="A55" s="221" t="str">
        <f>'1- Brewery Information'!$C$6&amp;" "&amp;'1- Brewery Information'!$C$17</f>
        <v xml:space="preserve"> </v>
      </c>
      <c r="B55" s="214" t="s">
        <v>360</v>
      </c>
      <c r="C55" s="214" t="s">
        <v>476</v>
      </c>
      <c r="D55" s="217" t="s">
        <v>543</v>
      </c>
      <c r="E55" s="223" t="b">
        <f>'4f - Other Benefits'!D14</f>
        <v>0</v>
      </c>
      <c r="F55" s="223" t="str">
        <f>'4f - Other Benefits'!E14</f>
        <v>Other</v>
      </c>
      <c r="G55" s="223" t="str">
        <f>'4f - Other Benefits'!F14</f>
        <v/>
      </c>
      <c r="I55" s="7" t="str">
        <f>'4f - Other Benefits'!J15</f>
        <v>Type here</v>
      </c>
      <c r="J55" t="str">
        <f t="shared" si="0"/>
        <v/>
      </c>
    </row>
    <row r="56" spans="1:10">
      <c r="A56" s="221" t="str">
        <f>'1- Brewery Information'!$C$6&amp;" "&amp;'1- Brewery Information'!$C$17</f>
        <v xml:space="preserve"> </v>
      </c>
      <c r="B56" s="214" t="s">
        <v>360</v>
      </c>
      <c r="C56" s="214" t="s">
        <v>476</v>
      </c>
      <c r="D56" s="217" t="s">
        <v>544</v>
      </c>
      <c r="E56" s="223" t="b">
        <f>'4f - Other Benefits'!D15</f>
        <v>0</v>
      </c>
      <c r="F56" s="223" t="str">
        <f>'4f - Other Benefits'!E15</f>
        <v>No benefits offered</v>
      </c>
      <c r="G56" s="223"/>
    </row>
    <row r="57" spans="1:10">
      <c r="A57" s="221" t="str">
        <f>'1- Brewery Information'!$C$6&amp;" "&amp;'1- Brewery Information'!$C$17</f>
        <v xml:space="preserve"> </v>
      </c>
      <c r="B57" s="214" t="s">
        <v>553</v>
      </c>
      <c r="C57" s="214" t="s">
        <v>483</v>
      </c>
      <c r="D57" s="217" t="s">
        <v>552</v>
      </c>
      <c r="E57" s="223">
        <f>'4g - Addtl People Strategies'!D8</f>
        <v>0</v>
      </c>
      <c r="F57" s="223" t="str">
        <f>'4g - Addtl People Strategies'!E8</f>
        <v/>
      </c>
      <c r="G57" s="223" t="str">
        <f>'4g - Addtl People Strategies'!F8</f>
        <v/>
      </c>
      <c r="I57" s="7" t="str">
        <f>'4g - Addtl People Strategies'!J15</f>
        <v>Type here</v>
      </c>
      <c r="J57" t="str">
        <f>IF(AND(OR(E57=0,E57=1,E57=2,E57=3,E57=5),I57&lt;&gt;"Type here"),"Check","")</f>
        <v/>
      </c>
    </row>
    <row r="58" spans="1:10">
      <c r="A58" s="221" t="str">
        <f>'1- Brewery Information'!$C$6&amp;" "&amp;'1- Brewery Information'!$C$17</f>
        <v xml:space="preserve"> </v>
      </c>
      <c r="B58" s="210" t="s">
        <v>554</v>
      </c>
      <c r="C58" s="214" t="s">
        <v>499</v>
      </c>
      <c r="D58" s="217" t="s">
        <v>555</v>
      </c>
      <c r="E58" s="223" t="str">
        <f>'4g - Addtl People Strategies'!D9</f>
        <v>N</v>
      </c>
      <c r="F58" s="223" t="str">
        <f>'4g - Addtl People Strategies'!E9</f>
        <v>Brewing</v>
      </c>
      <c r="G58" s="223" t="str">
        <f>'4g - Addtl People Strategies'!F9</f>
        <v/>
      </c>
      <c r="I58" s="7" t="str">
        <f>'4g - Addtl People Strategies'!J21</f>
        <v>Type here</v>
      </c>
      <c r="J58" t="str">
        <f t="shared" ref="J58:J69" si="1">IF(AND(E58=FALSE,I58&lt;&gt;"Type here"),"Check","")</f>
        <v/>
      </c>
    </row>
    <row r="59" spans="1:10">
      <c r="A59" s="221" t="str">
        <f>'1- Brewery Information'!$C$6&amp;" "&amp;'1- Brewery Information'!$C$17</f>
        <v xml:space="preserve"> </v>
      </c>
      <c r="B59" s="210" t="s">
        <v>554</v>
      </c>
      <c r="C59" s="214" t="s">
        <v>499</v>
      </c>
      <c r="D59" s="217" t="s">
        <v>556</v>
      </c>
      <c r="E59" s="223" t="str">
        <f>'4g - Addtl People Strategies'!D10</f>
        <v>N</v>
      </c>
      <c r="F59" s="223" t="str">
        <f>'4g - Addtl People Strategies'!E10</f>
        <v>Sales</v>
      </c>
      <c r="G59" s="223" t="str">
        <f>'4g - Addtl People Strategies'!F10</f>
        <v/>
      </c>
      <c r="I59" s="7" t="str">
        <f>'4g - Addtl People Strategies'!J22</f>
        <v>Type here</v>
      </c>
      <c r="J59" t="str">
        <f t="shared" si="1"/>
        <v/>
      </c>
    </row>
    <row r="60" spans="1:10">
      <c r="A60" s="221" t="str">
        <f>'1- Brewery Information'!$C$6&amp;" "&amp;'1- Brewery Information'!$C$17</f>
        <v xml:space="preserve"> </v>
      </c>
      <c r="B60" s="210" t="s">
        <v>554</v>
      </c>
      <c r="C60" s="214" t="s">
        <v>499</v>
      </c>
      <c r="D60" s="217" t="s">
        <v>557</v>
      </c>
      <c r="E60" s="223" t="str">
        <f>'4g - Addtl People Strategies'!D11</f>
        <v>N</v>
      </c>
      <c r="F60" s="223" t="str">
        <f>'4g - Addtl People Strategies'!E11</f>
        <v>Administration</v>
      </c>
      <c r="G60" s="223" t="str">
        <f>'4g - Addtl People Strategies'!F11</f>
        <v/>
      </c>
      <c r="I60" s="7" t="str">
        <f>'4g - Addtl People Strategies'!J23</f>
        <v>Type here</v>
      </c>
      <c r="J60" t="str">
        <f t="shared" si="1"/>
        <v/>
      </c>
    </row>
    <row r="61" spans="1:10">
      <c r="A61" s="221" t="str">
        <f>'1- Brewery Information'!$C$6&amp;" "&amp;'1- Brewery Information'!$C$17</f>
        <v xml:space="preserve"> </v>
      </c>
      <c r="B61" s="210" t="s">
        <v>554</v>
      </c>
      <c r="C61" s="214" t="s">
        <v>499</v>
      </c>
      <c r="D61" s="217" t="s">
        <v>558</v>
      </c>
      <c r="E61" s="223" t="str">
        <f>'4g - Addtl People Strategies'!D12</f>
        <v>N</v>
      </c>
      <c r="F61" s="223" t="str">
        <f>'4g - Addtl People Strategies'!E12</f>
        <v>IT/Tech</v>
      </c>
      <c r="G61" s="223" t="str">
        <f>'4g - Addtl People Strategies'!F12</f>
        <v/>
      </c>
      <c r="I61" s="7" t="str">
        <f>'4g - Addtl People Strategies'!J24</f>
        <v>Type here</v>
      </c>
      <c r="J61" t="str">
        <f t="shared" si="1"/>
        <v/>
      </c>
    </row>
    <row r="62" spans="1:10">
      <c r="A62" s="221" t="str">
        <f>'1- Brewery Information'!$C$6&amp;" "&amp;'1- Brewery Information'!$C$17</f>
        <v xml:space="preserve"> </v>
      </c>
      <c r="B62" s="210" t="s">
        <v>554</v>
      </c>
      <c r="C62" s="214" t="s">
        <v>499</v>
      </c>
      <c r="D62" s="217" t="s">
        <v>559</v>
      </c>
      <c r="E62" s="223" t="str">
        <f>'4g - Addtl People Strategies'!D13</f>
        <v>N</v>
      </c>
      <c r="F62" s="223" t="str">
        <f>'4g - Addtl People Strategies'!E13</f>
        <v>Management</v>
      </c>
      <c r="G62" s="223" t="str">
        <f>'4g - Addtl People Strategies'!F13</f>
        <v/>
      </c>
      <c r="I62" s="7" t="str">
        <f>'4g - Addtl People Strategies'!J25</f>
        <v>Type here</v>
      </c>
      <c r="J62" t="str">
        <f t="shared" si="1"/>
        <v/>
      </c>
    </row>
    <row r="63" spans="1:10">
      <c r="A63" s="221" t="str">
        <f>'1- Brewery Information'!$C$6&amp;" "&amp;'1- Brewery Information'!$C$17</f>
        <v xml:space="preserve"> </v>
      </c>
      <c r="B63" s="210" t="s">
        <v>554</v>
      </c>
      <c r="C63" s="214" t="s">
        <v>499</v>
      </c>
      <c r="D63" s="217" t="s">
        <v>560</v>
      </c>
      <c r="E63" s="223" t="str">
        <f>'4g - Addtl People Strategies'!D14</f>
        <v>N</v>
      </c>
      <c r="F63" s="223" t="str">
        <f>'4g - Addtl People Strategies'!E14</f>
        <v>Tasting Room/Tap Room</v>
      </c>
      <c r="G63" s="223" t="str">
        <f>'4g - Addtl People Strategies'!F14</f>
        <v/>
      </c>
      <c r="I63" s="7" t="str">
        <f>'4g - Addtl People Strategies'!J26</f>
        <v>Type here</v>
      </c>
      <c r="J63" t="str">
        <f t="shared" si="1"/>
        <v/>
      </c>
    </row>
    <row r="64" spans="1:10">
      <c r="A64" s="221" t="str">
        <f>'1- Brewery Information'!$C$6&amp;" "&amp;'1- Brewery Information'!$C$17</f>
        <v xml:space="preserve"> </v>
      </c>
      <c r="B64" s="210" t="s">
        <v>554</v>
      </c>
      <c r="C64" s="214" t="s">
        <v>499</v>
      </c>
      <c r="D64" s="217" t="s">
        <v>561</v>
      </c>
      <c r="E64" s="223" t="str">
        <f>'4g - Addtl People Strategies'!D15</f>
        <v>N</v>
      </c>
      <c r="F64" s="223" t="str">
        <f>'4g - Addtl People Strategies'!E15</f>
        <v>Brewing</v>
      </c>
      <c r="G64" s="223" t="str">
        <f>'4g - Addtl People Strategies'!F15</f>
        <v/>
      </c>
      <c r="I64" s="7" t="str">
        <f>'4g - Addtl People Strategies'!J32</f>
        <v>Type here</v>
      </c>
      <c r="J64" t="str">
        <f t="shared" si="1"/>
        <v/>
      </c>
    </row>
    <row r="65" spans="1:10">
      <c r="A65" s="221" t="str">
        <f>'1- Brewery Information'!$C$6&amp;" "&amp;'1- Brewery Information'!$C$17</f>
        <v xml:space="preserve"> </v>
      </c>
      <c r="B65" s="210" t="s">
        <v>554</v>
      </c>
      <c r="C65" s="214" t="s">
        <v>499</v>
      </c>
      <c r="D65" s="217" t="s">
        <v>562</v>
      </c>
      <c r="E65" s="223" t="str">
        <f>'4g - Addtl People Strategies'!D16</f>
        <v>N</v>
      </c>
      <c r="F65" s="223" t="str">
        <f>'4g - Addtl People Strategies'!E16</f>
        <v>Sales</v>
      </c>
      <c r="G65" s="223" t="str">
        <f>'4g - Addtl People Strategies'!F16</f>
        <v/>
      </c>
      <c r="I65" s="7" t="str">
        <f>'4g - Addtl People Strategies'!J33</f>
        <v>Type here</v>
      </c>
      <c r="J65" t="str">
        <f t="shared" si="1"/>
        <v/>
      </c>
    </row>
    <row r="66" spans="1:10">
      <c r="A66" s="221" t="str">
        <f>'1- Brewery Information'!$C$6&amp;" "&amp;'1- Brewery Information'!$C$17</f>
        <v xml:space="preserve"> </v>
      </c>
      <c r="B66" s="210" t="s">
        <v>554</v>
      </c>
      <c r="C66" s="214" t="s">
        <v>499</v>
      </c>
      <c r="D66" s="217" t="s">
        <v>563</v>
      </c>
      <c r="E66" s="223" t="str">
        <f>'4g - Addtl People Strategies'!D17</f>
        <v>N</v>
      </c>
      <c r="F66" s="223" t="str">
        <f>'4g - Addtl People Strategies'!E17</f>
        <v>Administration</v>
      </c>
      <c r="G66" s="223" t="str">
        <f>'4g - Addtl People Strategies'!F17</f>
        <v/>
      </c>
      <c r="I66" s="7" t="str">
        <f>'4g - Addtl People Strategies'!J34</f>
        <v>Type here</v>
      </c>
      <c r="J66" t="str">
        <f t="shared" si="1"/>
        <v/>
      </c>
    </row>
    <row r="67" spans="1:10">
      <c r="A67" s="221" t="str">
        <f>'1- Brewery Information'!$C$6&amp;" "&amp;'1- Brewery Information'!$C$17</f>
        <v xml:space="preserve"> </v>
      </c>
      <c r="B67" s="210" t="s">
        <v>554</v>
      </c>
      <c r="C67" s="214" t="s">
        <v>499</v>
      </c>
      <c r="D67" s="217" t="s">
        <v>564</v>
      </c>
      <c r="E67" s="223" t="str">
        <f>'4g - Addtl People Strategies'!D18</f>
        <v>N</v>
      </c>
      <c r="F67" s="223" t="str">
        <f>'4g - Addtl People Strategies'!E18</f>
        <v>IT/Tech</v>
      </c>
      <c r="G67" s="223" t="str">
        <f>'4g - Addtl People Strategies'!F18</f>
        <v/>
      </c>
      <c r="I67" s="7" t="str">
        <f>'4g - Addtl People Strategies'!J35</f>
        <v>Type here</v>
      </c>
      <c r="J67" t="str">
        <f t="shared" si="1"/>
        <v/>
      </c>
    </row>
    <row r="68" spans="1:10">
      <c r="A68" s="221" t="str">
        <f>'1- Brewery Information'!$C$6&amp;" "&amp;'1- Brewery Information'!$C$17</f>
        <v xml:space="preserve"> </v>
      </c>
      <c r="B68" s="210" t="s">
        <v>554</v>
      </c>
      <c r="C68" s="214" t="s">
        <v>499</v>
      </c>
      <c r="D68" s="217" t="s">
        <v>565</v>
      </c>
      <c r="E68" s="223" t="str">
        <f>'4g - Addtl People Strategies'!D19</f>
        <v>N</v>
      </c>
      <c r="F68" s="223" t="str">
        <f>'4g - Addtl People Strategies'!E19</f>
        <v>Management</v>
      </c>
      <c r="G68" s="223" t="str">
        <f>'4g - Addtl People Strategies'!F19</f>
        <v/>
      </c>
      <c r="I68" s="7" t="str">
        <f>'4g - Addtl People Strategies'!J36</f>
        <v>Type here</v>
      </c>
      <c r="J68" t="str">
        <f t="shared" si="1"/>
        <v/>
      </c>
    </row>
    <row r="69" spans="1:10">
      <c r="A69" s="221" t="str">
        <f>'1- Brewery Information'!$C$6&amp;" "&amp;'1- Brewery Information'!$C$17</f>
        <v xml:space="preserve"> </v>
      </c>
      <c r="B69" s="210" t="s">
        <v>554</v>
      </c>
      <c r="C69" s="214" t="s">
        <v>499</v>
      </c>
      <c r="D69" s="217" t="s">
        <v>566</v>
      </c>
      <c r="E69" s="223" t="str">
        <f>'4g - Addtl People Strategies'!D20</f>
        <v>N</v>
      </c>
      <c r="F69" s="223" t="str">
        <f>'4g - Addtl People Strategies'!E20</f>
        <v>Tasting Room/Tap Room</v>
      </c>
      <c r="G69" s="223" t="str">
        <f>'4g - Addtl People Strategies'!F20</f>
        <v/>
      </c>
      <c r="I69" s="7" t="str">
        <f>'4g - Addtl People Strategies'!J37</f>
        <v>Type here</v>
      </c>
      <c r="J69" t="str">
        <f t="shared" si="1"/>
        <v/>
      </c>
    </row>
    <row r="70" spans="1:10">
      <c r="A70" s="221" t="str">
        <f>'1- Brewery Information'!$C$6&amp;" "&amp;'1- Brewery Information'!$C$17</f>
        <v xml:space="preserve"> </v>
      </c>
      <c r="B70" s="215" t="s">
        <v>567</v>
      </c>
      <c r="C70" s="214" t="s">
        <v>472</v>
      </c>
      <c r="D70" s="217" t="s">
        <v>568</v>
      </c>
      <c r="E70" s="223">
        <f>'4g - Addtl People Strategies'!D21</f>
        <v>0</v>
      </c>
      <c r="F70" s="223" t="str">
        <f>'4g - Addtl People Strategies'!E21</f>
        <v/>
      </c>
      <c r="G70" s="223"/>
    </row>
    <row r="71" spans="1:10">
      <c r="A71" s="221" t="str">
        <f>'1- Brewery Information'!$C$6&amp;" "&amp;'1- Brewery Information'!$C$17</f>
        <v xml:space="preserve"> </v>
      </c>
      <c r="B71" s="215" t="s">
        <v>569</v>
      </c>
      <c r="C71" s="214" t="s">
        <v>472</v>
      </c>
      <c r="D71" s="217" t="s">
        <v>571</v>
      </c>
      <c r="E71" s="223">
        <f>'4g - Addtl People Strategies'!D22</f>
        <v>0</v>
      </c>
      <c r="F71" s="223" t="str">
        <f>'4g - Addtl People Strategies'!E22</f>
        <v/>
      </c>
      <c r="G71" s="223"/>
    </row>
    <row r="72" spans="1:10">
      <c r="A72" s="221" t="str">
        <f>'1- Brewery Information'!$C$6&amp;" "&amp;'1- Brewery Information'!$C$17</f>
        <v xml:space="preserve"> </v>
      </c>
      <c r="B72" s="215" t="s">
        <v>569</v>
      </c>
      <c r="C72" s="214" t="s">
        <v>472</v>
      </c>
      <c r="D72" s="217" t="s">
        <v>570</v>
      </c>
      <c r="E72" s="223">
        <f>'4g - Addtl People Strategies'!D23</f>
        <v>0</v>
      </c>
      <c r="F72" s="223" t="str">
        <f>'4g - Addtl People Strategies'!E23</f>
        <v/>
      </c>
      <c r="G72" s="223"/>
    </row>
    <row r="73" spans="1:10">
      <c r="A73" s="221" t="str">
        <f>'1- Brewery Information'!$C$6&amp;" "&amp;'1- Brewery Information'!$C$17</f>
        <v xml:space="preserve"> </v>
      </c>
      <c r="B73" s="215" t="s">
        <v>572</v>
      </c>
      <c r="C73" s="214" t="s">
        <v>476</v>
      </c>
      <c r="D73" s="217" t="s">
        <v>598</v>
      </c>
      <c r="E73" s="223" t="b">
        <f>'4g - Addtl People Strategies'!D24</f>
        <v>0</v>
      </c>
      <c r="F73" s="223" t="str">
        <f>'4g - Addtl People Strategies'!E24</f>
        <v>Succession planning</v>
      </c>
      <c r="G73" s="223"/>
    </row>
    <row r="74" spans="1:10">
      <c r="A74" s="221" t="str">
        <f>'1- Brewery Information'!$C$6&amp;" "&amp;'1- Brewery Information'!$C$17</f>
        <v xml:space="preserve"> </v>
      </c>
      <c r="B74" s="215" t="s">
        <v>572</v>
      </c>
      <c r="C74" s="214" t="s">
        <v>476</v>
      </c>
      <c r="D74" s="217" t="s">
        <v>599</v>
      </c>
      <c r="E74" s="223" t="b">
        <f>'4g - Addtl People Strategies'!D25</f>
        <v>0</v>
      </c>
      <c r="F74" s="223" t="str">
        <f>'4g - Addtl People Strategies'!E25</f>
        <v>Performance management</v>
      </c>
      <c r="G74" s="223"/>
    </row>
    <row r="75" spans="1:10">
      <c r="A75" s="221" t="str">
        <f>'1- Brewery Information'!$C$6&amp;" "&amp;'1- Brewery Information'!$C$17</f>
        <v xml:space="preserve"> </v>
      </c>
      <c r="B75" s="215" t="s">
        <v>572</v>
      </c>
      <c r="C75" s="214" t="s">
        <v>476</v>
      </c>
      <c r="D75" s="217" t="s">
        <v>600</v>
      </c>
      <c r="E75" s="223" t="b">
        <f>'4g - Addtl People Strategies'!D26</f>
        <v>0</v>
      </c>
      <c r="F75" s="223" t="str">
        <f>'4g - Addtl People Strategies'!E26</f>
        <v>Compensation administration (benefits, retirement, non-payroll)</v>
      </c>
      <c r="G75" s="223"/>
    </row>
    <row r="76" spans="1:10">
      <c r="A76" s="221" t="str">
        <f>'1- Brewery Information'!$C$6&amp;" "&amp;'1- Brewery Information'!$C$17</f>
        <v xml:space="preserve"> </v>
      </c>
      <c r="B76" s="215" t="s">
        <v>572</v>
      </c>
      <c r="C76" s="214" t="s">
        <v>476</v>
      </c>
      <c r="D76" s="217" t="s">
        <v>601</v>
      </c>
      <c r="E76" s="223" t="b">
        <f>'4g - Addtl People Strategies'!D27</f>
        <v>0</v>
      </c>
      <c r="F76" s="223" t="str">
        <f>'4g - Addtl People Strategies'!E27</f>
        <v>Other</v>
      </c>
      <c r="G76" s="223" t="str">
        <f>'4g - Addtl People Strategies'!F27</f>
        <v/>
      </c>
      <c r="I76" s="7" t="str">
        <f>'4g - Addtl People Strategies'!J63</f>
        <v>Type here</v>
      </c>
      <c r="J76" t="str">
        <f>IF(AND(E76=FALSE,I76&lt;&gt;"Type here"),"Check","")</f>
        <v/>
      </c>
    </row>
    <row r="77" spans="1:10">
      <c r="A77" s="221" t="str">
        <f>'1- Brewery Information'!$C$6&amp;" "&amp;'1- Brewery Information'!$C$17</f>
        <v xml:space="preserve"> </v>
      </c>
      <c r="B77" s="215" t="s">
        <v>577</v>
      </c>
      <c r="C77" s="214" t="s">
        <v>472</v>
      </c>
      <c r="D77" s="217" t="s">
        <v>576</v>
      </c>
      <c r="E77" s="223">
        <f>'4g - Addtl People Strategies'!D28</f>
        <v>0</v>
      </c>
      <c r="F77" s="223" t="str">
        <f>'4g - Addtl People Strategies'!E28</f>
        <v/>
      </c>
      <c r="G77" s="223" t="str">
        <f>'4g - Addtl People Strategies'!F28</f>
        <v/>
      </c>
      <c r="I77" s="227" t="str">
        <f>'4g - Addtl People Strategies'!J69</f>
        <v>Max $ per year</v>
      </c>
      <c r="J77" t="str">
        <f>IF(AND(OR(E77=0,E77=2,E77=3,E77=5),I77&lt;&gt;"Max $ per year"),"Check","")</f>
        <v/>
      </c>
    </row>
    <row r="78" spans="1:10">
      <c r="A78" s="221" t="str">
        <f>'1- Brewery Information'!$C$6&amp;" "&amp;'1- Brewery Information'!$C$17</f>
        <v xml:space="preserve"> </v>
      </c>
      <c r="B78" s="214" t="s">
        <v>584</v>
      </c>
      <c r="C78" s="214" t="s">
        <v>499</v>
      </c>
      <c r="D78" s="217" t="s">
        <v>578</v>
      </c>
      <c r="E78" s="223" t="str">
        <f>'4g - Addtl People Strategies'!D29</f>
        <v>N</v>
      </c>
      <c r="F78" s="223" t="str">
        <f>'4g - Addtl People Strategies'!E29</f>
        <v>Male:</v>
      </c>
      <c r="G78" s="424" t="str">
        <f>'4g - Addtl People Strategies'!F29</f>
        <v/>
      </c>
      <c r="I78" s="225"/>
    </row>
    <row r="79" spans="1:10">
      <c r="A79" s="221" t="str">
        <f>'1- Brewery Information'!$C$6&amp;" "&amp;'1- Brewery Information'!$C$17</f>
        <v xml:space="preserve"> </v>
      </c>
      <c r="B79" s="214" t="s">
        <v>584</v>
      </c>
      <c r="C79" s="214" t="s">
        <v>499</v>
      </c>
      <c r="D79" s="217" t="s">
        <v>579</v>
      </c>
      <c r="E79" s="223" t="str">
        <f>'4g - Addtl People Strategies'!D30</f>
        <v>N</v>
      </c>
      <c r="F79" s="223" t="str">
        <f>'4g - Addtl People Strategies'!E30</f>
        <v>Female:</v>
      </c>
      <c r="G79" s="424" t="str">
        <f>'4g - Addtl People Strategies'!F30</f>
        <v/>
      </c>
      <c r="I79" s="225"/>
    </row>
    <row r="80" spans="1:10">
      <c r="A80" s="221" t="str">
        <f>'1- Brewery Information'!$C$6&amp;" "&amp;'1- Brewery Information'!$C$17</f>
        <v xml:space="preserve"> </v>
      </c>
      <c r="B80" s="214" t="s">
        <v>584</v>
      </c>
      <c r="C80" s="214" t="s">
        <v>499</v>
      </c>
      <c r="D80" s="217" t="s">
        <v>580</v>
      </c>
      <c r="E80" s="223" t="str">
        <f>'4g - Addtl People Strategies'!D31</f>
        <v>N</v>
      </c>
      <c r="F80" s="223" t="str">
        <f>'4g - Addtl People Strategies'!E31</f>
        <v>Other:</v>
      </c>
      <c r="G80" s="424" t="str">
        <f>'4g - Addtl People Strategies'!F31</f>
        <v/>
      </c>
      <c r="I80" s="225"/>
    </row>
    <row r="81" spans="1:9">
      <c r="A81" s="221" t="str">
        <f>'1- Brewery Information'!$C$6&amp;" "&amp;'1- Brewery Information'!$C$17</f>
        <v xml:space="preserve"> </v>
      </c>
      <c r="B81" s="215" t="s">
        <v>585</v>
      </c>
      <c r="C81" s="214" t="s">
        <v>499</v>
      </c>
      <c r="D81" s="217" t="s">
        <v>581</v>
      </c>
      <c r="E81" s="223" t="str">
        <f>'4g - Addtl People Strategies'!D32</f>
        <v>N</v>
      </c>
      <c r="F81" s="223" t="str">
        <f>'4g - Addtl People Strategies'!E32</f>
        <v>Male:</v>
      </c>
      <c r="G81" s="424" t="str">
        <f>'4g - Addtl People Strategies'!F32</f>
        <v/>
      </c>
      <c r="I81" s="225"/>
    </row>
    <row r="82" spans="1:9">
      <c r="A82" s="221" t="str">
        <f>'1- Brewery Information'!$C$6&amp;" "&amp;'1- Brewery Information'!$C$17</f>
        <v xml:space="preserve"> </v>
      </c>
      <c r="B82" s="215" t="s">
        <v>585</v>
      </c>
      <c r="C82" s="214" t="s">
        <v>499</v>
      </c>
      <c r="D82" s="217" t="s">
        <v>582</v>
      </c>
      <c r="E82" s="223" t="str">
        <f>'4g - Addtl People Strategies'!D33</f>
        <v>N</v>
      </c>
      <c r="F82" s="223" t="str">
        <f>'4g - Addtl People Strategies'!E33</f>
        <v>Female:</v>
      </c>
      <c r="G82" s="424" t="str">
        <f>'4g - Addtl People Strategies'!F33</f>
        <v/>
      </c>
      <c r="I82" s="225"/>
    </row>
    <row r="83" spans="1:9">
      <c r="A83" s="221" t="str">
        <f>'1- Brewery Information'!$C$6&amp;" "&amp;'1- Brewery Information'!$C$17</f>
        <v xml:space="preserve"> </v>
      </c>
      <c r="B83" s="215" t="s">
        <v>585</v>
      </c>
      <c r="C83" s="214" t="s">
        <v>499</v>
      </c>
      <c r="D83" s="217" t="s">
        <v>583</v>
      </c>
      <c r="E83" s="223" t="str">
        <f>'4g - Addtl People Strategies'!D34</f>
        <v>N</v>
      </c>
      <c r="F83" s="223" t="str">
        <f>'4g - Addtl People Strategies'!E34</f>
        <v>Other:</v>
      </c>
      <c r="G83" s="424" t="str">
        <f>'4g - Addtl People Strategies'!F34</f>
        <v/>
      </c>
      <c r="I83" s="225"/>
    </row>
    <row r="84" spans="1:9" ht="30">
      <c r="A84" s="221" t="str">
        <f>'1- Brewery Information'!$C$6&amp;" "&amp;'1- Brewery Information'!$C$17</f>
        <v xml:space="preserve"> </v>
      </c>
      <c r="B84" t="s">
        <v>620</v>
      </c>
      <c r="C84" s="418" t="s">
        <v>316</v>
      </c>
      <c r="E84">
        <f>'4a -  Production and Operations'!B8</f>
        <v>0</v>
      </c>
    </row>
    <row r="85" spans="1:9" ht="30">
      <c r="A85" s="221" t="str">
        <f>'1- Brewery Information'!$C$6&amp;" "&amp;'1- Brewery Information'!$C$17</f>
        <v xml:space="preserve"> </v>
      </c>
      <c r="B85" t="s">
        <v>620</v>
      </c>
      <c r="C85" s="419" t="s">
        <v>317</v>
      </c>
      <c r="E85">
        <f>'4a -  Production and Operations'!C8</f>
        <v>0</v>
      </c>
    </row>
    <row r="86" spans="1:9" ht="45">
      <c r="A86" s="221" t="str">
        <f>'1- Brewery Information'!$C$6&amp;" "&amp;'1- Brewery Information'!$C$17</f>
        <v xml:space="preserve"> </v>
      </c>
      <c r="B86" t="s">
        <v>621</v>
      </c>
      <c r="C86" s="418" t="s">
        <v>318</v>
      </c>
      <c r="E86">
        <f>'4a -  Production and Operations'!B12</f>
        <v>0</v>
      </c>
    </row>
    <row r="87" spans="1:9" ht="45">
      <c r="A87" s="221" t="str">
        <f>'1- Brewery Information'!$C$6&amp;" "&amp;'1- Brewery Information'!$C$17</f>
        <v xml:space="preserve"> </v>
      </c>
      <c r="B87" t="s">
        <v>621</v>
      </c>
      <c r="C87" s="419" t="s">
        <v>319</v>
      </c>
      <c r="E87">
        <f>'4a -  Production and Operations'!C12</f>
        <v>0</v>
      </c>
    </row>
    <row r="88" spans="1:9" ht="30">
      <c r="A88" s="221" t="str">
        <f>'1- Brewery Information'!$C$6&amp;" "&amp;'1- Brewery Information'!$C$17</f>
        <v xml:space="preserve"> </v>
      </c>
      <c r="B88" t="s">
        <v>310</v>
      </c>
      <c r="C88" s="418" t="s">
        <v>285</v>
      </c>
      <c r="E88">
        <f>'4a -  Production and Operations'!B16</f>
        <v>0</v>
      </c>
    </row>
    <row r="89" spans="1:9" ht="30">
      <c r="A89" s="221" t="str">
        <f>'1- Brewery Information'!$C$6&amp;" "&amp;'1- Brewery Information'!$C$17</f>
        <v xml:space="preserve"> </v>
      </c>
      <c r="B89" t="s">
        <v>310</v>
      </c>
      <c r="C89" s="419" t="s">
        <v>286</v>
      </c>
      <c r="E89">
        <f>'4a -  Production and Operations'!C16</f>
        <v>0</v>
      </c>
    </row>
    <row r="90" spans="1:9" ht="45">
      <c r="A90" s="221" t="str">
        <f>'1- Brewery Information'!$C$6&amp;" "&amp;'1- Brewery Information'!$C$17</f>
        <v xml:space="preserve"> </v>
      </c>
      <c r="B90" t="s">
        <v>310</v>
      </c>
      <c r="C90" s="418" t="s">
        <v>287</v>
      </c>
      <c r="E90">
        <f>'4a -  Production and Operations'!D16</f>
        <v>0</v>
      </c>
    </row>
    <row r="91" spans="1:9" ht="30">
      <c r="A91" s="221" t="str">
        <f>'1- Brewery Information'!$C$6&amp;" "&amp;'1- Brewery Information'!$C$17</f>
        <v xml:space="preserve"> </v>
      </c>
      <c r="B91" t="s">
        <v>310</v>
      </c>
      <c r="C91" s="419" t="s">
        <v>288</v>
      </c>
      <c r="E91">
        <f>'4a -  Production and Operations'!E16</f>
        <v>0</v>
      </c>
    </row>
    <row r="92" spans="1:9" ht="45">
      <c r="A92" s="221" t="str">
        <f>'1- Brewery Information'!$C$6&amp;" "&amp;'1- Brewery Information'!$C$17</f>
        <v xml:space="preserve"> </v>
      </c>
      <c r="B92" t="s">
        <v>310</v>
      </c>
      <c r="C92" s="418" t="s">
        <v>289</v>
      </c>
      <c r="E92">
        <f>'4a -  Production and Operations'!F16</f>
        <v>0</v>
      </c>
    </row>
    <row r="93" spans="1:9" ht="45">
      <c r="A93" s="221" t="str">
        <f>'1- Brewery Information'!$C$6&amp;" "&amp;'1- Brewery Information'!$C$17</f>
        <v xml:space="preserve"> </v>
      </c>
      <c r="B93" t="s">
        <v>310</v>
      </c>
      <c r="C93" s="419" t="s">
        <v>393</v>
      </c>
      <c r="E93">
        <f>'4a -  Production and Operations'!G16</f>
        <v>0</v>
      </c>
    </row>
    <row r="94" spans="1:9" ht="30">
      <c r="A94" s="221" t="str">
        <f>'1- Brewery Information'!$C$6&amp;" "&amp;'1- Brewery Information'!$C$17</f>
        <v xml:space="preserve"> </v>
      </c>
      <c r="B94" t="s">
        <v>310</v>
      </c>
      <c r="C94" s="418" t="s">
        <v>290</v>
      </c>
      <c r="E94">
        <f>'4a -  Production and Operations'!H16</f>
        <v>0</v>
      </c>
    </row>
    <row r="95" spans="1:9" ht="30">
      <c r="A95" s="221" t="str">
        <f>'1- Brewery Information'!$C$6&amp;" "&amp;'1- Brewery Information'!$C$17</f>
        <v xml:space="preserve"> </v>
      </c>
      <c r="B95" t="s">
        <v>310</v>
      </c>
      <c r="C95" s="419" t="s">
        <v>291</v>
      </c>
      <c r="E95">
        <f>'4a -  Production and Operations'!I16</f>
        <v>0</v>
      </c>
    </row>
    <row r="96" spans="1:9" ht="45">
      <c r="A96" s="221" t="str">
        <f>'1- Brewery Information'!$C$6&amp;" "&amp;'1- Brewery Information'!$C$17</f>
        <v xml:space="preserve"> </v>
      </c>
      <c r="B96" t="s">
        <v>310</v>
      </c>
      <c r="C96" s="418" t="s">
        <v>292</v>
      </c>
      <c r="E96">
        <f>'4a -  Production and Operations'!J16</f>
        <v>0</v>
      </c>
    </row>
    <row r="97" spans="1:5" ht="45">
      <c r="A97" s="221" t="str">
        <f>'1- Brewery Information'!$C$6&amp;" "&amp;'1- Brewery Information'!$C$17</f>
        <v xml:space="preserve"> </v>
      </c>
      <c r="B97" t="s">
        <v>310</v>
      </c>
      <c r="C97" s="419" t="s">
        <v>394</v>
      </c>
      <c r="E97">
        <f>'4a -  Production and Operations'!K16</f>
        <v>0</v>
      </c>
    </row>
    <row r="98" spans="1:5" ht="30">
      <c r="A98" s="221" t="str">
        <f>'1- Brewery Information'!$C$6&amp;" "&amp;'1- Brewery Information'!$C$17</f>
        <v xml:space="preserve"> </v>
      </c>
      <c r="B98" t="s">
        <v>310</v>
      </c>
      <c r="C98" s="418" t="s">
        <v>293</v>
      </c>
      <c r="E98">
        <f>'4a -  Production and Operations'!L16</f>
        <v>0</v>
      </c>
    </row>
    <row r="99" spans="1:5" ht="30">
      <c r="A99" s="221" t="str">
        <f>'1- Brewery Information'!$C$6&amp;" "&amp;'1- Brewery Information'!$C$17</f>
        <v xml:space="preserve"> </v>
      </c>
      <c r="B99" t="s">
        <v>310</v>
      </c>
      <c r="C99" s="419" t="s">
        <v>294</v>
      </c>
      <c r="E99">
        <f>'4a -  Production and Operations'!M16</f>
        <v>0</v>
      </c>
    </row>
    <row r="100" spans="1:5" ht="30">
      <c r="A100" s="221" t="str">
        <f>'1- Brewery Information'!$C$6&amp;" "&amp;'1- Brewery Information'!$C$17</f>
        <v xml:space="preserve"> </v>
      </c>
      <c r="B100" t="s">
        <v>310</v>
      </c>
      <c r="C100" s="418" t="s">
        <v>295</v>
      </c>
      <c r="E100">
        <f>'4a -  Production and Operations'!N16</f>
        <v>0</v>
      </c>
    </row>
    <row r="101" spans="1:5" ht="45">
      <c r="A101" s="221" t="str">
        <f>'1- Brewery Information'!$C$6&amp;" "&amp;'1- Brewery Information'!$C$17</f>
        <v xml:space="preserve"> </v>
      </c>
      <c r="B101" t="s">
        <v>310</v>
      </c>
      <c r="C101" s="419" t="s">
        <v>395</v>
      </c>
      <c r="E101">
        <f>'4a -  Production and Operations'!O16</f>
        <v>0</v>
      </c>
    </row>
    <row r="102" spans="1:5" ht="30">
      <c r="A102" s="221" t="str">
        <f>'1- Brewery Information'!$C$6&amp;" "&amp;'1- Brewery Information'!$C$17</f>
        <v xml:space="preserve"> </v>
      </c>
      <c r="B102" t="s">
        <v>310</v>
      </c>
      <c r="C102" s="418" t="s">
        <v>296</v>
      </c>
      <c r="E102">
        <f>'4a -  Production and Operations'!P16</f>
        <v>0</v>
      </c>
    </row>
    <row r="103" spans="1:5" ht="30">
      <c r="A103" s="221" t="str">
        <f>'1- Brewery Information'!$C$6&amp;" "&amp;'1- Brewery Information'!$C$17</f>
        <v xml:space="preserve"> </v>
      </c>
      <c r="B103" t="s">
        <v>310</v>
      </c>
      <c r="C103" s="419" t="s">
        <v>297</v>
      </c>
      <c r="E103">
        <f>'4a -  Production and Operations'!Q16</f>
        <v>0</v>
      </c>
    </row>
    <row r="104" spans="1:5" ht="45">
      <c r="A104" s="221" t="str">
        <f>'1- Brewery Information'!$C$6&amp;" "&amp;'1- Brewery Information'!$C$17</f>
        <v xml:space="preserve"> </v>
      </c>
      <c r="B104" t="s">
        <v>310</v>
      </c>
      <c r="C104" s="418" t="s">
        <v>396</v>
      </c>
      <c r="E104">
        <f>'4a -  Production and Operations'!R16</f>
        <v>0</v>
      </c>
    </row>
    <row r="105" spans="1:5" ht="90">
      <c r="A105" s="221" t="str">
        <f>'1- Brewery Information'!$C$6&amp;" "&amp;'1- Brewery Information'!$C$17</f>
        <v xml:space="preserve"> </v>
      </c>
      <c r="B105" t="s">
        <v>310</v>
      </c>
      <c r="C105" s="419" t="s">
        <v>298</v>
      </c>
      <c r="E105">
        <f>'4a -  Production and Operations'!S16</f>
        <v>0</v>
      </c>
    </row>
    <row r="106" spans="1:5" ht="90">
      <c r="A106" s="221" t="str">
        <f>'1- Brewery Information'!$C$6&amp;" "&amp;'1- Brewery Information'!$C$17</f>
        <v xml:space="preserve"> </v>
      </c>
      <c r="B106" t="s">
        <v>310</v>
      </c>
      <c r="C106" s="418" t="s">
        <v>298</v>
      </c>
      <c r="E106">
        <f>'4a -  Production and Operations'!T16</f>
        <v>0</v>
      </c>
    </row>
    <row r="107" spans="1:5">
      <c r="A107" s="221" t="str">
        <f>'1- Brewery Information'!$C$6&amp;" "&amp;'1- Brewery Information'!$C$17</f>
        <v xml:space="preserve"> </v>
      </c>
      <c r="B107" t="s">
        <v>281</v>
      </c>
      <c r="C107" s="420" t="s">
        <v>282</v>
      </c>
      <c r="E107">
        <f>'4a -  Production and Operations'!B21</f>
        <v>0</v>
      </c>
    </row>
    <row r="108" spans="1:5">
      <c r="A108" s="221" t="str">
        <f>'1- Brewery Information'!$C$6&amp;" "&amp;'1- Brewery Information'!$C$17</f>
        <v xml:space="preserve"> </v>
      </c>
      <c r="B108" t="s">
        <v>281</v>
      </c>
      <c r="C108" s="421" t="s">
        <v>283</v>
      </c>
      <c r="E108">
        <f>'4a -  Production and Operations'!C21</f>
        <v>0</v>
      </c>
    </row>
    <row r="109" spans="1:5">
      <c r="A109" s="221" t="str">
        <f>'1- Brewery Information'!$C$6&amp;" "&amp;'1- Brewery Information'!$C$17</f>
        <v xml:space="preserve"> </v>
      </c>
      <c r="B109" t="s">
        <v>281</v>
      </c>
      <c r="C109" s="420" t="s">
        <v>284</v>
      </c>
      <c r="E109">
        <f>'4a -  Production and Operations'!D21</f>
        <v>0</v>
      </c>
    </row>
    <row r="110" spans="1:5" ht="45">
      <c r="A110" s="221" t="str">
        <f>'1- Brewery Information'!$C$6&amp;" "&amp;'1- Brewery Information'!$C$17</f>
        <v xml:space="preserve"> </v>
      </c>
      <c r="B110" t="s">
        <v>311</v>
      </c>
      <c r="C110" s="422" t="s">
        <v>299</v>
      </c>
      <c r="E110">
        <f>'4a -  Production and Operations'!B27</f>
        <v>0</v>
      </c>
    </row>
    <row r="111" spans="1:5" ht="60">
      <c r="A111" s="221" t="str">
        <f>'1- Brewery Information'!$C$6&amp;" "&amp;'1- Brewery Information'!$C$17</f>
        <v xml:space="preserve"> </v>
      </c>
      <c r="B111" t="s">
        <v>311</v>
      </c>
      <c r="C111" s="423" t="s">
        <v>300</v>
      </c>
      <c r="E111">
        <f>'4a -  Production and Operations'!D27:E27</f>
        <v>0</v>
      </c>
    </row>
    <row r="112" spans="1:5" ht="60">
      <c r="A112" s="221" t="str">
        <f>'1- Brewery Information'!$C$6&amp;" "&amp;'1- Brewery Information'!$C$17</f>
        <v xml:space="preserve"> </v>
      </c>
      <c r="B112" t="s">
        <v>311</v>
      </c>
      <c r="C112" s="422" t="s">
        <v>381</v>
      </c>
      <c r="E112">
        <f>'4a -  Production and Operations'!F27</f>
        <v>0</v>
      </c>
    </row>
    <row r="113" spans="1:5" ht="30">
      <c r="A113" s="221" t="str">
        <f>'1- Brewery Information'!$C$6&amp;" "&amp;'1- Brewery Information'!$C$17</f>
        <v xml:space="preserve"> </v>
      </c>
      <c r="B113" t="s">
        <v>312</v>
      </c>
      <c r="C113" s="422" t="s">
        <v>314</v>
      </c>
      <c r="E113">
        <f>'4a -  Production and Operations'!B32</f>
        <v>0</v>
      </c>
    </row>
    <row r="114" spans="1:5" ht="30">
      <c r="A114" s="221" t="str">
        <f>'1- Brewery Information'!$C$6&amp;" "&amp;'1- Brewery Information'!$C$17</f>
        <v xml:space="preserve"> </v>
      </c>
      <c r="B114" t="s">
        <v>312</v>
      </c>
      <c r="C114" s="423" t="s">
        <v>315</v>
      </c>
      <c r="E114">
        <f>'4a -  Production and Operations'!D32:E32</f>
        <v>0</v>
      </c>
    </row>
    <row r="115" spans="1:5" ht="30">
      <c r="A115" s="221" t="str">
        <f>'1- Brewery Information'!$C$6&amp;" "&amp;'1- Brewery Information'!$C$17</f>
        <v xml:space="preserve"> </v>
      </c>
      <c r="B115" t="s">
        <v>313</v>
      </c>
      <c r="C115" s="422" t="s">
        <v>301</v>
      </c>
      <c r="E115">
        <f>'4a -  Production and Operations'!B36</f>
        <v>0</v>
      </c>
    </row>
    <row r="116" spans="1:5" ht="45">
      <c r="A116" s="221" t="str">
        <f>'1- Brewery Information'!$C$6&amp;" "&amp;'1- Brewery Information'!$C$17</f>
        <v xml:space="preserve"> </v>
      </c>
      <c r="B116" t="s">
        <v>313</v>
      </c>
      <c r="C116" s="423" t="s">
        <v>302</v>
      </c>
      <c r="E116">
        <f>'4a -  Production and Operations'!D36:E36</f>
        <v>0</v>
      </c>
    </row>
    <row r="117" spans="1:5" ht="30">
      <c r="A117" s="221" t="str">
        <f>'1- Brewery Information'!$C$6&amp;" "&amp;'1- Brewery Information'!$C$17</f>
        <v xml:space="preserve"> </v>
      </c>
      <c r="B117" t="s">
        <v>313</v>
      </c>
      <c r="C117" s="422" t="s">
        <v>303</v>
      </c>
      <c r="E117">
        <f>'4a -  Production and Operations'!F36</f>
        <v>0</v>
      </c>
    </row>
  </sheetData>
  <sheetProtection algorithmName="SHA-512" hashValue="eg8unIX9MDP9QJ/6eIxSyxdKj1daq11ks1QxzyjfERGSurAgMb2zxabP3LgXJAlN05mhkq65ohDxNjDd6/nJiQ==" saltValue="dbvgllZQH3ud3au/cD/QHA==" spinCount="100000" sheet="1" objects="1" scenarios="1" selectLockedCells="1" selectUnlockedCells="1"/>
  <autoFilter ref="A1:O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84"/>
  <sheetViews>
    <sheetView workbookViewId="0">
      <selection activeCell="D14" sqref="D14"/>
    </sheetView>
  </sheetViews>
  <sheetFormatPr defaultColWidth="13.5" defaultRowHeight="15" customHeight="1"/>
  <cols>
    <col min="1" max="1" width="38" customWidth="1"/>
    <col min="2" max="2" width="20.625" customWidth="1"/>
    <col min="3" max="3" width="17.5" customWidth="1"/>
  </cols>
  <sheetData>
    <row r="1" spans="1:6" ht="15.75">
      <c r="A1" s="3" t="s">
        <v>61</v>
      </c>
      <c r="C1" s="7" t="s">
        <v>273</v>
      </c>
    </row>
    <row r="2" spans="1:6" ht="15.75">
      <c r="A2" s="4" t="s">
        <v>391</v>
      </c>
      <c r="C2" s="7" t="s">
        <v>271</v>
      </c>
    </row>
    <row r="3" spans="1:6" ht="15.75">
      <c r="A3" s="4" t="s">
        <v>392</v>
      </c>
      <c r="C3" s="7" t="s">
        <v>272</v>
      </c>
    </row>
    <row r="4" spans="1:6" ht="15.75">
      <c r="A4" s="1" t="s">
        <v>55</v>
      </c>
      <c r="C4" s="7" t="s">
        <v>443</v>
      </c>
    </row>
    <row r="5" spans="1:6" ht="15.75">
      <c r="A5" s="1" t="s">
        <v>56</v>
      </c>
    </row>
    <row r="6" spans="1:6" ht="15.75">
      <c r="A6" s="7" t="s">
        <v>305</v>
      </c>
    </row>
    <row r="7" spans="1:6" ht="15.75">
      <c r="A7" s="2" t="s">
        <v>60</v>
      </c>
    </row>
    <row r="8" spans="1:6" ht="15.75">
      <c r="A8" s="2" t="s">
        <v>58</v>
      </c>
    </row>
    <row r="9" spans="1:6" ht="15.75">
      <c r="A9" s="2" t="s">
        <v>59</v>
      </c>
    </row>
    <row r="10" spans="1:6" ht="15.75">
      <c r="A10" s="2" t="s">
        <v>93</v>
      </c>
    </row>
    <row r="11" spans="1:6" ht="14.25" customHeight="1">
      <c r="A11" s="2" t="s">
        <v>57</v>
      </c>
    </row>
    <row r="14" spans="1:6" ht="15" customHeight="1">
      <c r="A14" s="31" t="s">
        <v>99</v>
      </c>
      <c r="C14" s="7" t="s">
        <v>107</v>
      </c>
      <c r="D14" s="150" t="s">
        <v>384</v>
      </c>
      <c r="F14" s="39"/>
    </row>
    <row r="15" spans="1:6" ht="15" customHeight="1">
      <c r="A15" s="7" t="s">
        <v>126</v>
      </c>
      <c r="C15" s="7" t="s">
        <v>106</v>
      </c>
      <c r="D15" s="39" t="s">
        <v>109</v>
      </c>
    </row>
    <row r="16" spans="1:6" ht="15" customHeight="1">
      <c r="A16" s="7" t="s">
        <v>101</v>
      </c>
      <c r="C16" s="7" t="s">
        <v>108</v>
      </c>
      <c r="D16" s="39" t="s">
        <v>110</v>
      </c>
    </row>
    <row r="17" spans="1:4" ht="15" customHeight="1">
      <c r="A17" t="s">
        <v>100</v>
      </c>
      <c r="C17" s="7"/>
      <c r="D17" s="39"/>
    </row>
    <row r="18" spans="1:4" ht="15" customHeight="1">
      <c r="A18" s="7" t="s">
        <v>123</v>
      </c>
    </row>
    <row r="19" spans="1:4" ht="15" customHeight="1">
      <c r="A19" s="7" t="s">
        <v>125</v>
      </c>
    </row>
    <row r="20" spans="1:4" ht="15" customHeight="1">
      <c r="A20" s="7" t="s">
        <v>102</v>
      </c>
    </row>
    <row r="21" spans="1:4" ht="15" customHeight="1">
      <c r="A21" s="7" t="s">
        <v>103</v>
      </c>
    </row>
    <row r="22" spans="1:4" ht="15" customHeight="1">
      <c r="A22" s="7" t="s">
        <v>124</v>
      </c>
    </row>
    <row r="23" spans="1:4" ht="15" customHeight="1">
      <c r="A23" s="7" t="s">
        <v>115</v>
      </c>
    </row>
    <row r="24" spans="1:4" ht="15" customHeight="1">
      <c r="A24" s="7" t="s">
        <v>104</v>
      </c>
    </row>
    <row r="27" spans="1:4" ht="15" customHeight="1">
      <c r="A27" s="7" t="s">
        <v>131</v>
      </c>
      <c r="B27" s="7" t="s">
        <v>201</v>
      </c>
      <c r="C27" s="7" t="s">
        <v>201</v>
      </c>
    </row>
    <row r="28" spans="1:4" ht="15" customHeight="1">
      <c r="A28" s="7" t="s">
        <v>214</v>
      </c>
      <c r="B28" s="7" t="s">
        <v>202</v>
      </c>
      <c r="C28" s="7" t="s">
        <v>202</v>
      </c>
    </row>
    <row r="29" spans="1:4" ht="15" customHeight="1">
      <c r="A29" s="7" t="s">
        <v>217</v>
      </c>
      <c r="B29" s="7" t="s">
        <v>202</v>
      </c>
      <c r="C29" s="7" t="s">
        <v>203</v>
      </c>
    </row>
    <row r="30" spans="1:4" ht="15" customHeight="1">
      <c r="A30" s="7" t="s">
        <v>218</v>
      </c>
      <c r="B30" s="7" t="s">
        <v>202</v>
      </c>
      <c r="C30" s="7" t="s">
        <v>204</v>
      </c>
    </row>
    <row r="31" spans="1:4" ht="15" customHeight="1">
      <c r="A31" s="7" t="s">
        <v>219</v>
      </c>
      <c r="B31" s="7" t="s">
        <v>202</v>
      </c>
      <c r="C31" s="7" t="s">
        <v>205</v>
      </c>
    </row>
    <row r="32" spans="1:4" ht="15" customHeight="1">
      <c r="A32" s="7" t="s">
        <v>220</v>
      </c>
      <c r="B32" s="7" t="s">
        <v>202</v>
      </c>
      <c r="C32" s="7" t="s">
        <v>206</v>
      </c>
    </row>
    <row r="33" spans="1:3" ht="15" customHeight="1">
      <c r="A33" s="7" t="s">
        <v>221</v>
      </c>
      <c r="B33" s="7" t="s">
        <v>203</v>
      </c>
      <c r="C33" s="7" t="s">
        <v>207</v>
      </c>
    </row>
    <row r="34" spans="1:3" ht="15" customHeight="1">
      <c r="A34" s="7" t="s">
        <v>222</v>
      </c>
      <c r="B34" s="7" t="s">
        <v>203</v>
      </c>
      <c r="C34" s="7" t="s">
        <v>208</v>
      </c>
    </row>
    <row r="35" spans="1:3" ht="15" customHeight="1">
      <c r="A35" s="7" t="s">
        <v>223</v>
      </c>
      <c r="B35" s="7" t="s">
        <v>203</v>
      </c>
      <c r="C35" s="7" t="s">
        <v>209</v>
      </c>
    </row>
    <row r="36" spans="1:3" ht="15" customHeight="1">
      <c r="A36" s="7" t="s">
        <v>224</v>
      </c>
      <c r="B36" s="7" t="s">
        <v>203</v>
      </c>
      <c r="C36" s="7" t="s">
        <v>210</v>
      </c>
    </row>
    <row r="37" spans="1:3" ht="15" customHeight="1">
      <c r="A37" s="7" t="s">
        <v>225</v>
      </c>
      <c r="B37" s="7" t="s">
        <v>204</v>
      </c>
      <c r="C37" s="7" t="s">
        <v>211</v>
      </c>
    </row>
    <row r="38" spans="1:3" ht="15" customHeight="1">
      <c r="A38" s="7" t="s">
        <v>226</v>
      </c>
      <c r="B38" s="7" t="s">
        <v>204</v>
      </c>
      <c r="C38" s="7" t="s">
        <v>212</v>
      </c>
    </row>
    <row r="39" spans="1:3" ht="15" customHeight="1">
      <c r="A39" s="7" t="s">
        <v>227</v>
      </c>
      <c r="B39" s="7" t="s">
        <v>204</v>
      </c>
      <c r="C39" s="7" t="s">
        <v>213</v>
      </c>
    </row>
    <row r="40" spans="1:3" ht="15" customHeight="1">
      <c r="A40" s="7" t="s">
        <v>228</v>
      </c>
      <c r="B40" s="7" t="s">
        <v>204</v>
      </c>
    </row>
    <row r="41" spans="1:3" ht="15" customHeight="1">
      <c r="A41" s="7" t="s">
        <v>229</v>
      </c>
      <c r="B41" s="7" t="s">
        <v>204</v>
      </c>
    </row>
    <row r="42" spans="1:3" ht="15" customHeight="1">
      <c r="A42" s="7" t="s">
        <v>230</v>
      </c>
      <c r="B42" s="7" t="s">
        <v>204</v>
      </c>
    </row>
    <row r="43" spans="1:3" ht="15" customHeight="1">
      <c r="A43" s="7" t="s">
        <v>231</v>
      </c>
      <c r="B43" s="7" t="s">
        <v>204</v>
      </c>
    </row>
    <row r="44" spans="1:3" ht="15" customHeight="1">
      <c r="A44" s="7" t="s">
        <v>216</v>
      </c>
      <c r="B44" s="7" t="s">
        <v>204</v>
      </c>
    </row>
    <row r="45" spans="1:3" ht="15" customHeight="1">
      <c r="A45" s="7" t="s">
        <v>233</v>
      </c>
      <c r="B45" s="7" t="s">
        <v>205</v>
      </c>
    </row>
    <row r="46" spans="1:3" ht="15" customHeight="1">
      <c r="A46" s="7" t="s">
        <v>232</v>
      </c>
      <c r="B46" s="7" t="s">
        <v>205</v>
      </c>
    </row>
    <row r="47" spans="1:3" ht="15" customHeight="1">
      <c r="A47" s="7" t="s">
        <v>215</v>
      </c>
      <c r="B47" s="7" t="s">
        <v>206</v>
      </c>
    </row>
    <row r="48" spans="1:3" ht="15" customHeight="1">
      <c r="A48" s="7" t="s">
        <v>234</v>
      </c>
      <c r="B48" s="7" t="s">
        <v>206</v>
      </c>
    </row>
    <row r="49" spans="1:2" ht="15" customHeight="1">
      <c r="A49" s="7" t="s">
        <v>235</v>
      </c>
      <c r="B49" s="7" t="s">
        <v>206</v>
      </c>
    </row>
    <row r="50" spans="1:2" ht="15" customHeight="1">
      <c r="A50" s="7" t="s">
        <v>236</v>
      </c>
      <c r="B50" s="7" t="s">
        <v>206</v>
      </c>
    </row>
    <row r="51" spans="1:2" ht="15" customHeight="1">
      <c r="A51" s="7" t="s">
        <v>237</v>
      </c>
      <c r="B51" s="7" t="s">
        <v>206</v>
      </c>
    </row>
    <row r="52" spans="1:2" ht="15" customHeight="1">
      <c r="A52" s="7" t="s">
        <v>238</v>
      </c>
      <c r="B52" s="7" t="s">
        <v>206</v>
      </c>
    </row>
    <row r="53" spans="1:2" ht="15" customHeight="1">
      <c r="A53" s="7" t="s">
        <v>239</v>
      </c>
      <c r="B53" s="7" t="s">
        <v>207</v>
      </c>
    </row>
    <row r="54" spans="1:2" ht="15" customHeight="1">
      <c r="A54" s="7" t="s">
        <v>240</v>
      </c>
      <c r="B54" s="7" t="s">
        <v>207</v>
      </c>
    </row>
    <row r="55" spans="1:2" ht="15" customHeight="1">
      <c r="A55" s="7" t="s">
        <v>241</v>
      </c>
      <c r="B55" s="7" t="s">
        <v>207</v>
      </c>
    </row>
    <row r="56" spans="1:2" ht="15" customHeight="1">
      <c r="A56" s="7" t="s">
        <v>242</v>
      </c>
      <c r="B56" s="7" t="s">
        <v>207</v>
      </c>
    </row>
    <row r="57" spans="1:2" ht="15" customHeight="1">
      <c r="A57" s="7" t="s">
        <v>243</v>
      </c>
      <c r="B57" s="7" t="s">
        <v>207</v>
      </c>
    </row>
    <row r="58" spans="1:2" ht="15" customHeight="1">
      <c r="A58" s="7" t="s">
        <v>244</v>
      </c>
      <c r="B58" s="7" t="s">
        <v>207</v>
      </c>
    </row>
    <row r="59" spans="1:2" ht="15" customHeight="1">
      <c r="A59" s="7" t="s">
        <v>245</v>
      </c>
      <c r="B59" s="7" t="s">
        <v>207</v>
      </c>
    </row>
    <row r="60" spans="1:2" ht="15" customHeight="1">
      <c r="A60" s="7" t="s">
        <v>246</v>
      </c>
      <c r="B60" s="7" t="s">
        <v>208</v>
      </c>
    </row>
    <row r="61" spans="1:2" ht="15" customHeight="1">
      <c r="A61" s="7" t="s">
        <v>247</v>
      </c>
      <c r="B61" s="7" t="s">
        <v>208</v>
      </c>
    </row>
    <row r="62" spans="1:2" ht="15" customHeight="1">
      <c r="A62" s="7" t="s">
        <v>248</v>
      </c>
      <c r="B62" s="7" t="s">
        <v>208</v>
      </c>
    </row>
    <row r="63" spans="1:2" ht="15" customHeight="1">
      <c r="A63" s="7" t="s">
        <v>249</v>
      </c>
      <c r="B63" s="7" t="s">
        <v>208</v>
      </c>
    </row>
    <row r="64" spans="1:2" ht="15" customHeight="1">
      <c r="A64" s="7" t="s">
        <v>250</v>
      </c>
      <c r="B64" s="7" t="s">
        <v>208</v>
      </c>
    </row>
    <row r="65" spans="1:2" ht="15" customHeight="1">
      <c r="A65" s="7" t="s">
        <v>251</v>
      </c>
      <c r="B65" s="7" t="s">
        <v>208</v>
      </c>
    </row>
    <row r="66" spans="1:2" ht="15" customHeight="1">
      <c r="A66" s="7" t="s">
        <v>252</v>
      </c>
      <c r="B66" s="7" t="s">
        <v>208</v>
      </c>
    </row>
    <row r="67" spans="1:2" ht="15" customHeight="1">
      <c r="A67" s="7" t="s">
        <v>253</v>
      </c>
      <c r="B67" s="7" t="s">
        <v>208</v>
      </c>
    </row>
    <row r="68" spans="1:2" ht="15" customHeight="1">
      <c r="A68" s="7" t="s">
        <v>254</v>
      </c>
      <c r="B68" s="7" t="s">
        <v>208</v>
      </c>
    </row>
    <row r="69" spans="1:2" ht="15" customHeight="1">
      <c r="A69" s="7" t="s">
        <v>255</v>
      </c>
      <c r="B69" s="7" t="s">
        <v>208</v>
      </c>
    </row>
    <row r="70" spans="1:2" ht="15" customHeight="1">
      <c r="A70" s="7" t="s">
        <v>256</v>
      </c>
      <c r="B70" s="7" t="s">
        <v>208</v>
      </c>
    </row>
    <row r="71" spans="1:2" ht="15" customHeight="1">
      <c r="A71" s="7" t="s">
        <v>257</v>
      </c>
      <c r="B71" s="7" t="s">
        <v>209</v>
      </c>
    </row>
    <row r="72" spans="1:2" ht="15" customHeight="1">
      <c r="A72" s="7" t="s">
        <v>258</v>
      </c>
      <c r="B72" s="7" t="s">
        <v>209</v>
      </c>
    </row>
    <row r="73" spans="1:2" ht="15" customHeight="1">
      <c r="A73" s="7" t="s">
        <v>259</v>
      </c>
      <c r="B73" s="7" t="s">
        <v>209</v>
      </c>
    </row>
    <row r="74" spans="1:2" ht="15" customHeight="1">
      <c r="A74" s="7" t="s">
        <v>260</v>
      </c>
      <c r="B74" s="7" t="s">
        <v>210</v>
      </c>
    </row>
    <row r="75" spans="1:2" ht="15" customHeight="1">
      <c r="A75" s="7" t="s">
        <v>261</v>
      </c>
      <c r="B75" s="7" t="s">
        <v>210</v>
      </c>
    </row>
    <row r="76" spans="1:2" ht="15" customHeight="1">
      <c r="A76" s="7" t="s">
        <v>262</v>
      </c>
      <c r="B76" s="7" t="s">
        <v>210</v>
      </c>
    </row>
    <row r="77" spans="1:2" ht="15" customHeight="1">
      <c r="A77" s="7" t="s">
        <v>263</v>
      </c>
      <c r="B77" s="7" t="s">
        <v>210</v>
      </c>
    </row>
    <row r="78" spans="1:2" ht="15" customHeight="1">
      <c r="A78" s="7" t="s">
        <v>264</v>
      </c>
      <c r="B78" s="7" t="s">
        <v>210</v>
      </c>
    </row>
    <row r="79" spans="1:2" ht="15" customHeight="1">
      <c r="A79" s="7" t="s">
        <v>265</v>
      </c>
      <c r="B79" s="7" t="s">
        <v>211</v>
      </c>
    </row>
    <row r="80" spans="1:2" ht="15" customHeight="1">
      <c r="A80" s="7" t="s">
        <v>266</v>
      </c>
      <c r="B80" s="7" t="s">
        <v>211</v>
      </c>
    </row>
    <row r="81" spans="1:2" ht="15" customHeight="1">
      <c r="A81" s="7" t="s">
        <v>267</v>
      </c>
      <c r="B81" s="7" t="s">
        <v>211</v>
      </c>
    </row>
    <row r="82" spans="1:2" ht="15" customHeight="1">
      <c r="A82" s="7" t="s">
        <v>268</v>
      </c>
      <c r="B82" s="7" t="s">
        <v>212</v>
      </c>
    </row>
    <row r="83" spans="1:2" ht="15" customHeight="1">
      <c r="A83" s="7" t="s">
        <v>269</v>
      </c>
      <c r="B83" s="7" t="s">
        <v>212</v>
      </c>
    </row>
    <row r="84" spans="1:2" ht="15" customHeight="1">
      <c r="A84" s="7" t="s">
        <v>213</v>
      </c>
      <c r="B84" s="7" t="s">
        <v>213</v>
      </c>
    </row>
  </sheetData>
  <sheetProtection algorithmName="SHA-512" hashValue="zG4C3vS2f6cGVdz8YFboSntsNyE2xN0+R7reunsVyRXEyfYsTOQ2T/yyXlAYFCJO3BVdHhW1GcbFZwx97Cb3xQ==" saltValue="Y6xg+QdnZEu5XkAaN0jmG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sheetPr>
  <dimension ref="A1:J31"/>
  <sheetViews>
    <sheetView zoomScale="80" zoomScaleNormal="80" zoomScalePageLayoutView="80" workbookViewId="0">
      <pane ySplit="5" topLeftCell="A6" activePane="bottomLeft" state="frozen"/>
      <selection activeCell="C5" sqref="C5"/>
      <selection pane="bottomLeft" activeCell="C6" sqref="C6"/>
    </sheetView>
  </sheetViews>
  <sheetFormatPr defaultColWidth="8.875" defaultRowHeight="15.75"/>
  <cols>
    <col min="1" max="1" width="28.875" style="12" customWidth="1"/>
    <col min="2" max="2" width="29.625" style="12" customWidth="1"/>
    <col min="3" max="3" width="83.375" style="12" customWidth="1"/>
    <col min="4" max="16384" width="8.875" style="12"/>
  </cols>
  <sheetData>
    <row r="1" spans="1:10" ht="18.75">
      <c r="A1" s="75"/>
      <c r="B1" s="76"/>
      <c r="C1" s="298" t="s">
        <v>80</v>
      </c>
      <c r="D1" s="77"/>
      <c r="E1" s="300"/>
      <c r="F1" s="301"/>
      <c r="G1" s="301"/>
      <c r="H1" s="301"/>
      <c r="I1" s="301"/>
      <c r="J1" s="302"/>
    </row>
    <row r="2" spans="1:10" ht="57" customHeight="1">
      <c r="A2" s="78"/>
      <c r="B2" s="78"/>
      <c r="C2" s="299"/>
      <c r="D2" s="79"/>
      <c r="E2" s="79"/>
      <c r="F2" s="79"/>
      <c r="G2" s="79"/>
      <c r="H2" s="79"/>
      <c r="I2" s="79"/>
      <c r="J2" s="80"/>
    </row>
    <row r="3" spans="1:10" ht="53.25" customHeight="1">
      <c r="A3" s="303" t="s">
        <v>412</v>
      </c>
      <c r="B3" s="303"/>
      <c r="C3" s="303"/>
      <c r="D3" s="81"/>
      <c r="E3" s="81"/>
      <c r="F3" s="81"/>
      <c r="G3" s="81"/>
      <c r="H3" s="82"/>
      <c r="I3" s="81"/>
      <c r="J3" s="81"/>
    </row>
    <row r="4" spans="1:10" ht="23.25">
      <c r="A4" s="83"/>
      <c r="B4" s="83"/>
      <c r="C4" s="83"/>
      <c r="D4" s="81"/>
      <c r="E4" s="81"/>
      <c r="F4" s="81"/>
      <c r="G4" s="81"/>
      <c r="H4" s="82"/>
      <c r="I4" s="81"/>
      <c r="J4" s="81"/>
    </row>
    <row r="5" spans="1:10" ht="18.75">
      <c r="A5" s="84"/>
      <c r="B5" s="81"/>
      <c r="C5" s="85" t="s">
        <v>0</v>
      </c>
      <c r="D5" s="81"/>
      <c r="E5" s="81"/>
      <c r="F5" s="81"/>
      <c r="G5" s="81"/>
      <c r="H5" s="82"/>
      <c r="I5" s="81"/>
      <c r="J5" s="81"/>
    </row>
    <row r="6" spans="1:10" ht="48.95" customHeight="1">
      <c r="A6" s="292" t="s">
        <v>132</v>
      </c>
      <c r="B6" s="293"/>
      <c r="C6" s="74"/>
      <c r="D6" s="81"/>
      <c r="E6" s="81"/>
      <c r="F6" s="81"/>
      <c r="G6" s="81"/>
      <c r="H6" s="82"/>
      <c r="I6" s="81"/>
      <c r="J6" s="81"/>
    </row>
    <row r="7" spans="1:10" ht="57.75" customHeight="1">
      <c r="A7" s="304" t="s">
        <v>436</v>
      </c>
      <c r="B7" s="305"/>
      <c r="C7" s="74"/>
      <c r="D7" s="81"/>
      <c r="E7" s="81"/>
      <c r="F7" s="81"/>
      <c r="G7" s="81"/>
      <c r="H7" s="82"/>
    </row>
    <row r="8" spans="1:10" ht="48.95" customHeight="1">
      <c r="A8" s="304" t="s">
        <v>129</v>
      </c>
      <c r="B8" s="305"/>
      <c r="C8" s="74"/>
      <c r="D8" s="86"/>
      <c r="E8" s="86"/>
      <c r="F8" s="86"/>
      <c r="G8" s="86"/>
      <c r="H8" s="86"/>
    </row>
    <row r="9" spans="1:10" ht="80.25" customHeight="1">
      <c r="A9" s="292" t="s">
        <v>416</v>
      </c>
      <c r="B9" s="293"/>
      <c r="C9" s="74"/>
      <c r="D9" s="296" t="str">
        <f>_xlfn.IFNA(VLOOKUP(C9,Coding!C14:D17,2,FALSE),"Please Select an Option from Dropdown Menu")</f>
        <v>Please Select an Option from Dropdown Menu</v>
      </c>
      <c r="E9" s="297"/>
      <c r="F9" s="297"/>
      <c r="G9" s="297"/>
      <c r="H9" s="297"/>
      <c r="I9" s="297"/>
      <c r="J9" s="297"/>
    </row>
    <row r="10" spans="1:10" ht="57" customHeight="1">
      <c r="A10" s="294" t="s">
        <v>200</v>
      </c>
      <c r="B10" s="122" t="s">
        <v>385</v>
      </c>
      <c r="C10" s="74"/>
      <c r="D10" s="121"/>
      <c r="E10" s="86"/>
      <c r="F10" s="86"/>
      <c r="G10" s="86"/>
      <c r="H10" s="86"/>
    </row>
    <row r="11" spans="1:10" ht="57" customHeight="1">
      <c r="A11" s="295"/>
      <c r="B11" s="122" t="s">
        <v>386</v>
      </c>
      <c r="C11" s="74"/>
      <c r="D11" s="121"/>
      <c r="E11" s="86"/>
      <c r="F11" s="86"/>
      <c r="G11" s="86"/>
      <c r="H11" s="86"/>
    </row>
    <row r="12" spans="1:10" ht="57" customHeight="1">
      <c r="A12" s="295"/>
      <c r="B12" s="122" t="s">
        <v>387</v>
      </c>
      <c r="C12" s="74"/>
      <c r="D12" s="121"/>
      <c r="E12" s="86"/>
      <c r="F12" s="86"/>
      <c r="G12" s="86"/>
      <c r="H12" s="86"/>
      <c r="I12" s="86"/>
      <c r="J12" s="86"/>
    </row>
    <row r="13" spans="1:10" ht="57" customHeight="1">
      <c r="A13" s="295"/>
      <c r="B13" s="122" t="s">
        <v>388</v>
      </c>
      <c r="C13" s="74"/>
      <c r="D13" s="121"/>
      <c r="E13" s="86"/>
      <c r="F13" s="86"/>
      <c r="G13" s="86"/>
      <c r="H13" s="86"/>
      <c r="I13" s="86"/>
      <c r="J13" s="86"/>
    </row>
    <row r="14" spans="1:10" ht="57" customHeight="1">
      <c r="A14" s="294" t="s">
        <v>133</v>
      </c>
      <c r="B14" s="122" t="s">
        <v>134</v>
      </c>
      <c r="C14" s="74"/>
      <c r="D14" s="121"/>
      <c r="E14" s="86"/>
      <c r="F14" s="86"/>
      <c r="G14" s="86"/>
      <c r="H14" s="86"/>
      <c r="I14" s="86"/>
      <c r="J14" s="86"/>
    </row>
    <row r="15" spans="1:10" ht="57" customHeight="1">
      <c r="A15" s="295"/>
      <c r="B15" s="122" t="s">
        <v>135</v>
      </c>
      <c r="C15" s="74"/>
      <c r="D15" s="121"/>
      <c r="E15" s="86"/>
      <c r="F15" s="86"/>
      <c r="G15" s="86"/>
      <c r="H15" s="86"/>
      <c r="I15" s="86"/>
      <c r="J15" s="86"/>
    </row>
    <row r="16" spans="1:10" ht="57" customHeight="1">
      <c r="A16" s="295"/>
      <c r="B16" s="122" t="s">
        <v>199</v>
      </c>
      <c r="C16" s="74"/>
      <c r="D16" s="121"/>
      <c r="E16" s="86"/>
      <c r="F16" s="86"/>
      <c r="G16" s="86"/>
      <c r="H16" s="86"/>
      <c r="I16" s="86"/>
      <c r="J16" s="86"/>
    </row>
    <row r="17" spans="1:10" ht="57" customHeight="1">
      <c r="A17" s="295"/>
      <c r="B17" s="122" t="s">
        <v>130</v>
      </c>
      <c r="C17" s="74"/>
      <c r="D17" s="121"/>
      <c r="E17" s="86"/>
      <c r="F17" s="86"/>
      <c r="G17" s="86"/>
      <c r="H17" s="86"/>
      <c r="I17" s="86"/>
      <c r="J17" s="86"/>
    </row>
    <row r="18" spans="1:10" ht="39" customHeight="1">
      <c r="A18" s="286" t="s">
        <v>419</v>
      </c>
      <c r="B18" s="87" t="s">
        <v>113</v>
      </c>
      <c r="C18" s="74"/>
      <c r="D18" s="81"/>
      <c r="E18" s="81"/>
      <c r="F18" s="81"/>
      <c r="G18" s="81"/>
      <c r="H18" s="82"/>
      <c r="I18" s="81"/>
      <c r="J18" s="81"/>
    </row>
    <row r="19" spans="1:10" ht="45" customHeight="1">
      <c r="A19" s="287"/>
      <c r="B19" s="87" t="s">
        <v>1</v>
      </c>
      <c r="C19" s="74"/>
      <c r="D19" s="81"/>
      <c r="E19" s="81"/>
      <c r="F19" s="81"/>
      <c r="G19" s="81"/>
      <c r="H19" s="82"/>
      <c r="I19" s="81"/>
      <c r="J19" s="81"/>
    </row>
    <row r="20" spans="1:10" ht="45" customHeight="1">
      <c r="A20" s="287"/>
      <c r="B20" s="87" t="s">
        <v>2</v>
      </c>
      <c r="C20" s="74"/>
      <c r="D20" s="81"/>
      <c r="E20" s="81"/>
      <c r="F20" s="81"/>
      <c r="G20" s="81"/>
      <c r="H20" s="82"/>
      <c r="I20" s="81"/>
      <c r="J20" s="81"/>
    </row>
    <row r="21" spans="1:10" ht="62.25" customHeight="1">
      <c r="A21" s="287"/>
      <c r="B21" s="88" t="s">
        <v>112</v>
      </c>
      <c r="C21" s="151"/>
      <c r="D21" s="81"/>
      <c r="E21" s="81"/>
      <c r="F21" s="81"/>
      <c r="G21" s="81"/>
      <c r="H21" s="82"/>
      <c r="I21" s="81"/>
      <c r="J21" s="81"/>
    </row>
    <row r="22" spans="1:10" ht="37.5">
      <c r="A22" s="288"/>
      <c r="B22" s="89" t="s">
        <v>111</v>
      </c>
      <c r="C22" s="34"/>
      <c r="D22" s="81"/>
      <c r="E22" s="81"/>
      <c r="F22" s="81"/>
      <c r="G22" s="81"/>
      <c r="H22" s="82"/>
      <c r="I22" s="81"/>
      <c r="J22" s="81"/>
    </row>
    <row r="23" spans="1:10" ht="39.75" customHeight="1">
      <c r="A23" s="289" t="s">
        <v>420</v>
      </c>
      <c r="B23" s="90" t="s">
        <v>114</v>
      </c>
      <c r="C23" s="74"/>
      <c r="D23" s="81"/>
      <c r="E23" s="81"/>
      <c r="F23" s="81"/>
      <c r="G23" s="81"/>
      <c r="H23" s="82"/>
      <c r="I23" s="81"/>
      <c r="J23" s="81"/>
    </row>
    <row r="24" spans="1:10" ht="45" customHeight="1">
      <c r="A24" s="287"/>
      <c r="B24" s="90" t="s">
        <v>1</v>
      </c>
      <c r="C24" s="74"/>
      <c r="D24" s="81"/>
      <c r="E24" s="81"/>
      <c r="F24" s="81"/>
      <c r="G24" s="81"/>
      <c r="H24" s="82"/>
      <c r="I24" s="81"/>
      <c r="J24" s="81"/>
    </row>
    <row r="25" spans="1:10" ht="45" customHeight="1">
      <c r="A25" s="287"/>
      <c r="B25" s="90" t="s">
        <v>2</v>
      </c>
      <c r="C25" s="74"/>
      <c r="D25" s="81"/>
      <c r="E25" s="81"/>
      <c r="F25" s="81"/>
      <c r="G25" s="81"/>
      <c r="H25" s="82"/>
      <c r="I25" s="81"/>
      <c r="J25" s="81"/>
    </row>
    <row r="26" spans="1:10" ht="62.25" customHeight="1">
      <c r="A26" s="287"/>
      <c r="B26" s="90" t="s">
        <v>112</v>
      </c>
      <c r="C26" s="151"/>
      <c r="D26" s="81"/>
      <c r="E26" s="81"/>
      <c r="F26" s="81"/>
      <c r="G26" s="81"/>
      <c r="H26" s="82"/>
      <c r="I26" s="81"/>
      <c r="J26" s="81"/>
    </row>
    <row r="27" spans="1:10" ht="43.5" customHeight="1">
      <c r="A27" s="288"/>
      <c r="B27" s="91" t="s">
        <v>111</v>
      </c>
      <c r="C27" s="34"/>
      <c r="E27" s="81"/>
      <c r="F27" s="81"/>
      <c r="G27" s="81"/>
      <c r="H27" s="82"/>
      <c r="I27" s="81"/>
      <c r="J27" s="81"/>
    </row>
    <row r="28" spans="1:10" ht="138" customHeight="1">
      <c r="A28" s="290" t="s">
        <v>3</v>
      </c>
      <c r="B28" s="291"/>
      <c r="C28" s="190"/>
      <c r="E28" s="81"/>
      <c r="F28" s="81"/>
      <c r="G28" s="81"/>
      <c r="H28" s="82"/>
      <c r="I28" s="81"/>
      <c r="J28" s="81"/>
    </row>
    <row r="29" spans="1:10" ht="18.75">
      <c r="A29" s="92"/>
      <c r="B29" s="93"/>
      <c r="C29" s="127"/>
      <c r="E29" s="81"/>
      <c r="F29" s="81"/>
      <c r="G29" s="81"/>
      <c r="H29" s="82"/>
      <c r="I29" s="81"/>
      <c r="J29" s="81"/>
    </row>
    <row r="30" spans="1:10" ht="30" customHeight="1">
      <c r="C30" s="127"/>
    </row>
    <row r="31" spans="1:10" ht="33" customHeight="1">
      <c r="C31" s="128" t="s">
        <v>321</v>
      </c>
    </row>
  </sheetData>
  <sheetProtection algorithmName="SHA-512" hashValue="9R1K03WdoFHt2Tc/EACR/SPeVxnk3mPVXD/dzAaToW64+/B0MfUuWn79AvLdH+XWfe/sj6LENqj3y/vUkuFwaQ==" saltValue="a7gWIYIPLggegNUfshxCzg==" spinCount="100000" sheet="1" objects="1" scenarios="1"/>
  <mergeCells count="13">
    <mergeCell ref="D9:J9"/>
    <mergeCell ref="C1:C2"/>
    <mergeCell ref="E1:J1"/>
    <mergeCell ref="A3:C3"/>
    <mergeCell ref="A6:B6"/>
    <mergeCell ref="A8:B8"/>
    <mergeCell ref="A7:B7"/>
    <mergeCell ref="A18:A22"/>
    <mergeCell ref="A23:A27"/>
    <mergeCell ref="A28:B28"/>
    <mergeCell ref="A9:B9"/>
    <mergeCell ref="A14:A17"/>
    <mergeCell ref="A10:A13"/>
  </mergeCells>
  <conditionalFormatting sqref="D9">
    <cfRule type="expression" dxfId="21" priority="1">
      <formula>$C$9="Yes"</formula>
    </cfRule>
  </conditionalFormatting>
  <dataValidations count="8">
    <dataValidation type="decimal" allowBlank="1" showInputMessage="1" showErrorMessage="1" errorTitle="Financial Data" error="Please report these numbers in millions.  For example, $10 million should be entered as $10.  $1.5 million should be entered as $1.5" prompt="Please report these numbers in millions.  For example, $10 million should be entered as $10.  $1.5 million should be entered as $1.5" sqref="C22 C27">
      <formula1>0.01</formula1>
      <formula2>10000</formula2>
    </dataValidation>
    <dataValidation type="whole" allowBlank="1" showInputMessage="1" showErrorMessage="1" errorTitle="Financial Data" error="Please report these numbers in thousands.  For example, 4000 barrels should be entered as 4.  175600  barrels should be entered as 175.6" prompt="Please report these numbers in thousands.  For example, 4000 barrels should be entered as 4.  175600  barrels should be entered as 175.6" sqref="C21 C26">
      <formula1>1</formula1>
      <formula2>1000000000</formula2>
    </dataValidation>
    <dataValidation type="list" showInputMessage="1" showErrorMessage="1" error="Please enter &quot;Yes&quot; or &quot;No&quot; or &quot;Other&quot;" prompt="Please enter &quot;Yes&quot;  or  &quot;No&quot; or &quot;Other&quot;" sqref="C9">
      <formula1>"Yes,No,Other"</formula1>
    </dataValidation>
    <dataValidation type="whole" allowBlank="1" showInputMessage="1" showErrorMessage="1" error="Must be whole number, no negatives" prompt="Number of employees as of 5/1/17" sqref="C18:C20">
      <formula1>0</formula1>
      <formula2>100000</formula2>
    </dataValidation>
    <dataValidation type="whole" allowBlank="1" showInputMessage="1" showErrorMessage="1" error="Must be whole number, no negatives" prompt="Projection of number of employees as of 5/1/18" sqref="C23:C25">
      <formula1>0</formula1>
      <formula2>100000</formula2>
    </dataValidation>
    <dataValidation type="list" allowBlank="1" showInputMessage="1" showErrorMessage="1" sqref="C7">
      <formula1>a</formula1>
    </dataValidation>
    <dataValidation type="whole" allowBlank="1" showInputMessage="1" showErrorMessage="1" error="5 Digit Zip code" prompt="5 Digit Zip code" sqref="C16">
      <formula1>0</formula1>
      <formula2>100000000</formula2>
    </dataValidation>
    <dataValidation allowBlank="1" showInputMessage="1" showErrorMessage="1" error="Please enter phone number as xxx-xxx-xxxx" prompt="Please enter phone number as xxx-xxx-xxxx" sqref="C13"/>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sheetPr>
  <dimension ref="A1:R47"/>
  <sheetViews>
    <sheetView zoomScale="80" zoomScaleNormal="80" zoomScalePageLayoutView="80" workbookViewId="0">
      <pane ySplit="8" topLeftCell="A9" activePane="bottomLeft" state="frozen"/>
      <selection activeCell="C5" sqref="C5"/>
      <selection pane="bottomLeft"/>
    </sheetView>
  </sheetViews>
  <sheetFormatPr defaultColWidth="8.875" defaultRowHeight="15.75"/>
  <cols>
    <col min="1" max="1" width="53.75" style="12" customWidth="1"/>
    <col min="2" max="2" width="14.5" style="12" customWidth="1"/>
    <col min="3" max="3" width="15.5" style="12" customWidth="1"/>
    <col min="4" max="4" width="14.875" style="12" customWidth="1"/>
    <col min="5" max="6" width="16.5" style="12" customWidth="1"/>
    <col min="7" max="7" width="15.625" style="12" customWidth="1"/>
    <col min="8" max="9" width="14.5" style="12" customWidth="1"/>
    <col min="10" max="10" width="17.125" style="12" customWidth="1"/>
    <col min="11" max="11" width="12.625" style="12" customWidth="1"/>
    <col min="12" max="12" width="13.125" style="12" customWidth="1"/>
    <col min="13" max="13" width="11.5" style="12" customWidth="1"/>
    <col min="14" max="16" width="11.625" style="12" customWidth="1"/>
    <col min="17" max="17" width="20.75" style="12" customWidth="1"/>
    <col min="18" max="18" width="54.125" style="12" customWidth="1"/>
    <col min="19" max="16384" width="8.875" style="12"/>
  </cols>
  <sheetData>
    <row r="1" spans="1:18" ht="18.75" customHeight="1">
      <c r="A1" s="180" t="s">
        <v>4</v>
      </c>
      <c r="B1" s="181"/>
      <c r="C1" s="181"/>
      <c r="D1" s="10"/>
      <c r="E1" s="10"/>
      <c r="F1" s="10"/>
      <c r="G1" s="10"/>
      <c r="H1" s="10"/>
      <c r="I1" s="11"/>
      <c r="J1" s="11"/>
      <c r="K1" s="11"/>
      <c r="L1" s="11"/>
      <c r="M1" s="11"/>
      <c r="N1" s="11"/>
      <c r="O1" s="11"/>
      <c r="P1" s="11"/>
      <c r="Q1" s="11"/>
    </row>
    <row r="2" spans="1:18" ht="59.25" customHeight="1">
      <c r="A2" s="306" t="s">
        <v>309</v>
      </c>
      <c r="B2" s="307"/>
      <c r="C2" s="307"/>
      <c r="D2" s="308" t="s">
        <v>441</v>
      </c>
      <c r="E2" s="308"/>
      <c r="F2" s="308"/>
      <c r="G2" s="203"/>
      <c r="H2" s="13"/>
      <c r="I2" s="13"/>
      <c r="J2" s="13"/>
      <c r="K2" s="13"/>
      <c r="L2" s="13"/>
      <c r="M2" s="13"/>
      <c r="N2" s="13"/>
      <c r="O2" s="13"/>
      <c r="P2" s="13"/>
      <c r="Q2" s="13"/>
    </row>
    <row r="3" spans="1:18" ht="18.75">
      <c r="A3" s="180" t="s">
        <v>5</v>
      </c>
      <c r="B3" s="181"/>
      <c r="C3" s="181"/>
      <c r="D3" s="309"/>
      <c r="E3" s="310"/>
      <c r="F3" s="311"/>
      <c r="G3" s="203"/>
      <c r="H3" s="13"/>
      <c r="I3" s="11"/>
      <c r="J3" s="11"/>
      <c r="K3" s="11"/>
      <c r="L3" s="11"/>
      <c r="M3" s="11"/>
      <c r="N3" s="11"/>
      <c r="O3" s="11"/>
      <c r="P3" s="11"/>
      <c r="Q3" s="11"/>
    </row>
    <row r="4" spans="1:18" ht="39" customHeight="1">
      <c r="A4" s="306" t="s">
        <v>86</v>
      </c>
      <c r="B4" s="307"/>
      <c r="C4" s="307"/>
      <c r="D4" s="312"/>
      <c r="E4" s="313"/>
      <c r="F4" s="314"/>
      <c r="G4" s="11" t="str">
        <f>IF('1- Brewery Information'!C9="Yes","&lt;&lt;&lt;&lt;&lt;&lt; Required",IF('1- Brewery Information'!C9="No","&lt;&lt;&lt;&lt;&lt;&lt;&lt;Not Required","&lt;&lt;&lt;&lt;&lt;&lt;&lt;Required - Describe here or in 'Comments' on Tab 1"))</f>
        <v>&lt;&lt;&lt;&lt;&lt;&lt;&lt;Required - Describe here or in 'Comments' on Tab 1</v>
      </c>
      <c r="H4" s="13"/>
      <c r="I4" s="11"/>
      <c r="J4" s="11"/>
      <c r="K4" s="13"/>
      <c r="L4" s="13"/>
      <c r="M4" s="13"/>
      <c r="N4" s="13"/>
      <c r="O4" s="13"/>
      <c r="P4" s="13"/>
      <c r="Q4" s="13"/>
    </row>
    <row r="5" spans="1:18" ht="18.75">
      <c r="A5" s="182" t="s">
        <v>413</v>
      </c>
      <c r="B5" s="183"/>
      <c r="C5" s="183"/>
      <c r="D5" s="10"/>
      <c r="E5" s="10"/>
      <c r="F5" s="10"/>
      <c r="G5" s="10"/>
      <c r="H5" s="10"/>
      <c r="I5" s="11"/>
      <c r="J5" s="11"/>
      <c r="K5" s="11"/>
      <c r="L5" s="11"/>
      <c r="M5" s="11"/>
      <c r="N5" s="11"/>
      <c r="O5" s="11"/>
      <c r="P5" s="11"/>
      <c r="Q5" s="11"/>
    </row>
    <row r="6" spans="1:18" ht="65.25" customHeight="1">
      <c r="A6" s="319" t="s">
        <v>389</v>
      </c>
      <c r="B6" s="320"/>
      <c r="C6" s="317" t="s">
        <v>6</v>
      </c>
      <c r="D6" s="291"/>
      <c r="E6" s="317" t="s">
        <v>7</v>
      </c>
      <c r="F6" s="318"/>
      <c r="G6" s="291"/>
      <c r="H6" s="317" t="s">
        <v>8</v>
      </c>
      <c r="I6" s="291"/>
      <c r="J6" s="317" t="s">
        <v>9</v>
      </c>
      <c r="K6" s="291"/>
      <c r="L6" s="317" t="s">
        <v>10</v>
      </c>
      <c r="M6" s="318"/>
      <c r="N6" s="291"/>
      <c r="O6" s="315" t="s">
        <v>11</v>
      </c>
      <c r="P6" s="316"/>
      <c r="Q6" s="14" t="s">
        <v>12</v>
      </c>
    </row>
    <row r="7" spans="1:18" ht="112.5">
      <c r="A7" s="14" t="s">
        <v>401</v>
      </c>
      <c r="B7" s="14" t="s">
        <v>402</v>
      </c>
      <c r="C7" s="14" t="s">
        <v>87</v>
      </c>
      <c r="D7" s="14" t="s">
        <v>14</v>
      </c>
      <c r="E7" s="14" t="s">
        <v>437</v>
      </c>
      <c r="F7" s="15" t="s">
        <v>89</v>
      </c>
      <c r="G7" s="15" t="s">
        <v>90</v>
      </c>
      <c r="H7" s="14" t="s">
        <v>88</v>
      </c>
      <c r="I7" s="15" t="s">
        <v>270</v>
      </c>
      <c r="J7" s="14" t="s">
        <v>438</v>
      </c>
      <c r="K7" s="15" t="s">
        <v>422</v>
      </c>
      <c r="L7" s="14" t="s">
        <v>439</v>
      </c>
      <c r="M7" s="15" t="s">
        <v>15</v>
      </c>
      <c r="N7" s="14" t="s">
        <v>16</v>
      </c>
      <c r="O7" s="38" t="s">
        <v>190</v>
      </c>
      <c r="P7" s="38" t="s">
        <v>189</v>
      </c>
      <c r="Q7" s="14" t="s">
        <v>18</v>
      </c>
      <c r="R7" s="14" t="s">
        <v>122</v>
      </c>
    </row>
    <row r="8" spans="1:18" ht="18.75">
      <c r="A8" s="40" t="s">
        <v>191</v>
      </c>
      <c r="B8" s="16">
        <v>113</v>
      </c>
      <c r="C8" s="17" t="s">
        <v>19</v>
      </c>
      <c r="D8" s="16">
        <v>540</v>
      </c>
      <c r="E8" s="16" t="s">
        <v>20</v>
      </c>
      <c r="F8" s="18">
        <v>28.85</v>
      </c>
      <c r="G8" s="18">
        <v>43.27</v>
      </c>
      <c r="H8" s="16">
        <v>1</v>
      </c>
      <c r="I8" s="18">
        <v>36.06</v>
      </c>
      <c r="J8" s="16" t="s">
        <v>20</v>
      </c>
      <c r="K8" s="18">
        <v>1000</v>
      </c>
      <c r="L8" s="16" t="s">
        <v>20</v>
      </c>
      <c r="M8" s="18">
        <v>5000</v>
      </c>
      <c r="N8" s="33">
        <v>0.12</v>
      </c>
      <c r="O8" s="36">
        <v>1000</v>
      </c>
      <c r="P8" s="36">
        <v>1200</v>
      </c>
      <c r="Q8" s="173" t="s">
        <v>22</v>
      </c>
      <c r="R8" s="173" t="s">
        <v>97</v>
      </c>
    </row>
    <row r="9" spans="1:18" ht="18.75">
      <c r="A9" s="19" t="s">
        <v>23</v>
      </c>
      <c r="B9" s="30">
        <v>102</v>
      </c>
      <c r="C9" s="24"/>
      <c r="D9" s="25"/>
      <c r="E9" s="25"/>
      <c r="F9" s="26"/>
      <c r="G9" s="26"/>
      <c r="H9" s="25"/>
      <c r="I9" s="26"/>
      <c r="J9" s="25"/>
      <c r="K9" s="26"/>
      <c r="L9" s="25"/>
      <c r="M9" s="26"/>
      <c r="N9" s="32"/>
      <c r="O9" s="35"/>
      <c r="P9" s="35"/>
      <c r="Q9" s="191"/>
      <c r="R9" s="174"/>
    </row>
    <row r="10" spans="1:18" ht="18.75">
      <c r="A10" s="19" t="s">
        <v>24</v>
      </c>
      <c r="B10" s="20">
        <v>103</v>
      </c>
      <c r="C10" s="24"/>
      <c r="D10" s="25"/>
      <c r="E10" s="25"/>
      <c r="F10" s="26"/>
      <c r="G10" s="26"/>
      <c r="H10" s="25"/>
      <c r="I10" s="26"/>
      <c r="J10" s="25"/>
      <c r="K10" s="26"/>
      <c r="L10" s="25"/>
      <c r="M10" s="26"/>
      <c r="N10" s="32"/>
      <c r="O10" s="35"/>
      <c r="P10" s="35"/>
      <c r="Q10" s="191"/>
      <c r="R10" s="174"/>
    </row>
    <row r="11" spans="1:18" ht="18.75">
      <c r="A11" s="19" t="s">
        <v>25</v>
      </c>
      <c r="B11" s="20">
        <v>104</v>
      </c>
      <c r="C11" s="24"/>
      <c r="D11" s="25"/>
      <c r="E11" s="25"/>
      <c r="F11" s="26"/>
      <c r="G11" s="26"/>
      <c r="H11" s="25"/>
      <c r="I11" s="26"/>
      <c r="J11" s="25"/>
      <c r="K11" s="26"/>
      <c r="L11" s="25"/>
      <c r="M11" s="26"/>
      <c r="N11" s="32"/>
      <c r="O11" s="35"/>
      <c r="P11" s="35"/>
      <c r="Q11" s="191"/>
      <c r="R11" s="174"/>
    </row>
    <row r="12" spans="1:18" ht="18.75">
      <c r="A12" s="19" t="s">
        <v>26</v>
      </c>
      <c r="B12" s="20">
        <v>105</v>
      </c>
      <c r="C12" s="24"/>
      <c r="D12" s="25"/>
      <c r="E12" s="25"/>
      <c r="F12" s="26"/>
      <c r="G12" s="26"/>
      <c r="H12" s="25"/>
      <c r="I12" s="26"/>
      <c r="J12" s="25"/>
      <c r="K12" s="26"/>
      <c r="L12" s="25"/>
      <c r="M12" s="26"/>
      <c r="N12" s="32"/>
      <c r="O12" s="35"/>
      <c r="P12" s="35"/>
      <c r="Q12" s="191"/>
      <c r="R12" s="174"/>
    </row>
    <row r="13" spans="1:18" ht="18.75">
      <c r="A13" s="19" t="s">
        <v>27</v>
      </c>
      <c r="B13" s="20">
        <v>106</v>
      </c>
      <c r="C13" s="24"/>
      <c r="D13" s="25"/>
      <c r="E13" s="25"/>
      <c r="F13" s="26"/>
      <c r="G13" s="26"/>
      <c r="H13" s="25"/>
      <c r="I13" s="26"/>
      <c r="J13" s="25"/>
      <c r="K13" s="26"/>
      <c r="L13" s="25"/>
      <c r="M13" s="26"/>
      <c r="N13" s="32"/>
      <c r="O13" s="35"/>
      <c r="P13" s="35"/>
      <c r="Q13" s="191"/>
      <c r="R13" s="174"/>
    </row>
    <row r="14" spans="1:18" ht="18.75">
      <c r="A14" s="21" t="s">
        <v>28</v>
      </c>
      <c r="B14" s="20">
        <v>107</v>
      </c>
      <c r="C14" s="24"/>
      <c r="D14" s="25"/>
      <c r="E14" s="25"/>
      <c r="F14" s="26"/>
      <c r="G14" s="26"/>
      <c r="H14" s="25"/>
      <c r="I14" s="26"/>
      <c r="J14" s="25"/>
      <c r="K14" s="26"/>
      <c r="L14" s="25"/>
      <c r="M14" s="26"/>
      <c r="N14" s="32"/>
      <c r="O14" s="35"/>
      <c r="P14" s="35"/>
      <c r="Q14" s="191"/>
      <c r="R14" s="174"/>
    </row>
    <row r="15" spans="1:18" ht="18.75">
      <c r="A15" s="19" t="s">
        <v>29</v>
      </c>
      <c r="B15" s="20">
        <v>108</v>
      </c>
      <c r="C15" s="24"/>
      <c r="D15" s="25"/>
      <c r="E15" s="25"/>
      <c r="F15" s="26"/>
      <c r="G15" s="26"/>
      <c r="H15" s="25"/>
      <c r="I15" s="26"/>
      <c r="J15" s="25"/>
      <c r="K15" s="26"/>
      <c r="L15" s="25"/>
      <c r="M15" s="26"/>
      <c r="N15" s="32"/>
      <c r="O15" s="35"/>
      <c r="P15" s="35"/>
      <c r="Q15" s="191"/>
      <c r="R15" s="174"/>
    </row>
    <row r="16" spans="1:18" ht="18.75">
      <c r="A16" s="19" t="s">
        <v>30</v>
      </c>
      <c r="B16" s="20">
        <v>109</v>
      </c>
      <c r="C16" s="24"/>
      <c r="D16" s="25"/>
      <c r="E16" s="25"/>
      <c r="F16" s="26"/>
      <c r="G16" s="26"/>
      <c r="H16" s="25"/>
      <c r="I16" s="26"/>
      <c r="J16" s="25"/>
      <c r="K16" s="26"/>
      <c r="L16" s="25"/>
      <c r="M16" s="26"/>
      <c r="N16" s="32"/>
      <c r="O16" s="35"/>
      <c r="P16" s="35"/>
      <c r="Q16" s="191"/>
      <c r="R16" s="174"/>
    </row>
    <row r="17" spans="1:18" ht="18.75">
      <c r="A17" s="19" t="s">
        <v>31</v>
      </c>
      <c r="B17" s="20">
        <v>110</v>
      </c>
      <c r="C17" s="24"/>
      <c r="D17" s="25"/>
      <c r="E17" s="25"/>
      <c r="F17" s="26"/>
      <c r="G17" s="26"/>
      <c r="H17" s="25"/>
      <c r="I17" s="26"/>
      <c r="J17" s="25"/>
      <c r="K17" s="26"/>
      <c r="L17" s="25"/>
      <c r="M17" s="26"/>
      <c r="N17" s="32"/>
      <c r="O17" s="35"/>
      <c r="P17" s="35"/>
      <c r="Q17" s="191"/>
      <c r="R17" s="174"/>
    </row>
    <row r="18" spans="1:18" ht="18.75">
      <c r="A18" s="21" t="s">
        <v>32</v>
      </c>
      <c r="B18" s="20">
        <v>111</v>
      </c>
      <c r="C18" s="24"/>
      <c r="D18" s="25"/>
      <c r="E18" s="25"/>
      <c r="F18" s="26"/>
      <c r="G18" s="26"/>
      <c r="H18" s="25"/>
      <c r="I18" s="26"/>
      <c r="J18" s="25"/>
      <c r="K18" s="26"/>
      <c r="L18" s="25"/>
      <c r="M18" s="26"/>
      <c r="N18" s="32"/>
      <c r="O18" s="35"/>
      <c r="P18" s="35"/>
      <c r="Q18" s="191"/>
      <c r="R18" s="174"/>
    </row>
    <row r="19" spans="1:18" ht="18.75">
      <c r="A19" s="19" t="s">
        <v>33</v>
      </c>
      <c r="B19" s="20">
        <v>112</v>
      </c>
      <c r="C19" s="24"/>
      <c r="D19" s="25"/>
      <c r="E19" s="25"/>
      <c r="F19" s="26"/>
      <c r="G19" s="26"/>
      <c r="H19" s="25"/>
      <c r="I19" s="26"/>
      <c r="J19" s="25"/>
      <c r="K19" s="26"/>
      <c r="L19" s="25"/>
      <c r="M19" s="26"/>
      <c r="N19" s="32"/>
      <c r="O19" s="35"/>
      <c r="P19" s="35"/>
      <c r="Q19" s="191"/>
      <c r="R19" s="174"/>
    </row>
    <row r="20" spans="1:18" ht="18.75">
      <c r="A20" s="19" t="s">
        <v>34</v>
      </c>
      <c r="B20" s="20">
        <v>113</v>
      </c>
      <c r="C20" s="24"/>
      <c r="D20" s="25"/>
      <c r="E20" s="25"/>
      <c r="F20" s="26"/>
      <c r="G20" s="26"/>
      <c r="H20" s="25"/>
      <c r="I20" s="26"/>
      <c r="J20" s="25"/>
      <c r="K20" s="26"/>
      <c r="L20" s="25"/>
      <c r="M20" s="26"/>
      <c r="N20" s="32"/>
      <c r="O20" s="35"/>
      <c r="P20" s="35"/>
      <c r="Q20" s="191"/>
      <c r="R20" s="174"/>
    </row>
    <row r="21" spans="1:18" ht="18.75">
      <c r="A21" s="21" t="s">
        <v>35</v>
      </c>
      <c r="B21" s="20">
        <v>114</v>
      </c>
      <c r="C21" s="24"/>
      <c r="D21" s="25"/>
      <c r="E21" s="25"/>
      <c r="F21" s="26"/>
      <c r="G21" s="26"/>
      <c r="H21" s="25"/>
      <c r="I21" s="26"/>
      <c r="J21" s="25"/>
      <c r="K21" s="26"/>
      <c r="L21" s="25"/>
      <c r="M21" s="26"/>
      <c r="N21" s="32"/>
      <c r="O21" s="35"/>
      <c r="P21" s="35"/>
      <c r="Q21" s="191"/>
      <c r="R21" s="174"/>
    </row>
    <row r="22" spans="1:18" ht="18.75">
      <c r="A22" s="19" t="s">
        <v>36</v>
      </c>
      <c r="B22" s="20">
        <v>115</v>
      </c>
      <c r="C22" s="24"/>
      <c r="D22" s="25"/>
      <c r="E22" s="25"/>
      <c r="F22" s="26"/>
      <c r="G22" s="26"/>
      <c r="H22" s="25"/>
      <c r="I22" s="26"/>
      <c r="J22" s="25"/>
      <c r="K22" s="26"/>
      <c r="L22" s="25"/>
      <c r="M22" s="26"/>
      <c r="N22" s="32"/>
      <c r="O22" s="35"/>
      <c r="P22" s="35"/>
      <c r="Q22" s="191"/>
      <c r="R22" s="174"/>
    </row>
    <row r="23" spans="1:18" ht="18.75">
      <c r="A23" s="19" t="s">
        <v>37</v>
      </c>
      <c r="B23" s="20">
        <v>116</v>
      </c>
      <c r="C23" s="24"/>
      <c r="D23" s="25"/>
      <c r="E23" s="25"/>
      <c r="F23" s="26"/>
      <c r="G23" s="26"/>
      <c r="H23" s="25"/>
      <c r="I23" s="26"/>
      <c r="J23" s="25"/>
      <c r="K23" s="26"/>
      <c r="L23" s="25"/>
      <c r="M23" s="26"/>
      <c r="N23" s="32"/>
      <c r="O23" s="35"/>
      <c r="P23" s="35"/>
      <c r="Q23" s="191"/>
      <c r="R23" s="174"/>
    </row>
    <row r="24" spans="1:18" ht="18.75">
      <c r="A24" s="19" t="s">
        <v>38</v>
      </c>
      <c r="B24" s="20">
        <v>117</v>
      </c>
      <c r="C24" s="24"/>
      <c r="D24" s="25"/>
      <c r="E24" s="25"/>
      <c r="F24" s="26"/>
      <c r="G24" s="26"/>
      <c r="H24" s="25"/>
      <c r="I24" s="26"/>
      <c r="J24" s="25"/>
      <c r="K24" s="26"/>
      <c r="L24" s="25"/>
      <c r="M24" s="26"/>
      <c r="N24" s="32"/>
      <c r="O24" s="35"/>
      <c r="P24" s="35"/>
      <c r="Q24" s="191"/>
      <c r="R24" s="174"/>
    </row>
    <row r="25" spans="1:18" ht="18.75">
      <c r="A25" s="21" t="s">
        <v>39</v>
      </c>
      <c r="B25" s="20">
        <v>118</v>
      </c>
      <c r="C25" s="24"/>
      <c r="D25" s="25"/>
      <c r="E25" s="25"/>
      <c r="F25" s="26"/>
      <c r="G25" s="26"/>
      <c r="H25" s="25"/>
      <c r="I25" s="26"/>
      <c r="J25" s="25"/>
      <c r="K25" s="26"/>
      <c r="L25" s="25"/>
      <c r="M25" s="26"/>
      <c r="N25" s="32"/>
      <c r="O25" s="35"/>
      <c r="P25" s="35"/>
      <c r="Q25" s="191"/>
      <c r="R25" s="174"/>
    </row>
    <row r="26" spans="1:18" ht="18.75">
      <c r="A26" s="21" t="s">
        <v>40</v>
      </c>
      <c r="B26" s="20">
        <v>119</v>
      </c>
      <c r="C26" s="24"/>
      <c r="D26" s="25"/>
      <c r="E26" s="25"/>
      <c r="F26" s="26"/>
      <c r="G26" s="26"/>
      <c r="H26" s="25"/>
      <c r="I26" s="26"/>
      <c r="J26" s="25"/>
      <c r="K26" s="26"/>
      <c r="L26" s="25"/>
      <c r="M26" s="26"/>
      <c r="N26" s="32"/>
      <c r="O26" s="35"/>
      <c r="P26" s="35"/>
      <c r="Q26" s="191"/>
      <c r="R26" s="174"/>
    </row>
    <row r="27" spans="1:18" ht="18.75">
      <c r="A27" s="19" t="s">
        <v>41</v>
      </c>
      <c r="B27" s="20">
        <v>120</v>
      </c>
      <c r="C27" s="24"/>
      <c r="D27" s="25"/>
      <c r="E27" s="25"/>
      <c r="F27" s="26"/>
      <c r="G27" s="26"/>
      <c r="H27" s="25"/>
      <c r="I27" s="26"/>
      <c r="J27" s="25"/>
      <c r="K27" s="26"/>
      <c r="L27" s="25"/>
      <c r="M27" s="26"/>
      <c r="N27" s="32"/>
      <c r="O27" s="35"/>
      <c r="P27" s="35"/>
      <c r="Q27" s="191"/>
      <c r="R27" s="174"/>
    </row>
    <row r="28" spans="1:18" ht="18.75">
      <c r="A28" s="19" t="s">
        <v>42</v>
      </c>
      <c r="B28" s="20">
        <v>121</v>
      </c>
      <c r="C28" s="24"/>
      <c r="D28" s="25"/>
      <c r="E28" s="25"/>
      <c r="F28" s="26"/>
      <c r="G28" s="26"/>
      <c r="H28" s="25"/>
      <c r="I28" s="26"/>
      <c r="J28" s="25"/>
      <c r="K28" s="26"/>
      <c r="L28" s="25"/>
      <c r="M28" s="26"/>
      <c r="N28" s="32"/>
      <c r="O28" s="35"/>
      <c r="P28" s="35"/>
      <c r="Q28" s="191"/>
      <c r="R28" s="174"/>
    </row>
    <row r="29" spans="1:18" ht="18.75">
      <c r="A29" s="19" t="s">
        <v>43</v>
      </c>
      <c r="B29" s="20">
        <v>122</v>
      </c>
      <c r="C29" s="24"/>
      <c r="D29" s="25"/>
      <c r="E29" s="25"/>
      <c r="F29" s="26"/>
      <c r="G29" s="26"/>
      <c r="H29" s="25"/>
      <c r="I29" s="26"/>
      <c r="J29" s="25"/>
      <c r="K29" s="26"/>
      <c r="L29" s="25"/>
      <c r="M29" s="26"/>
      <c r="N29" s="32"/>
      <c r="O29" s="35"/>
      <c r="P29" s="35"/>
      <c r="Q29" s="191"/>
      <c r="R29" s="174"/>
    </row>
    <row r="30" spans="1:18" ht="18.75">
      <c r="A30" s="19" t="s">
        <v>44</v>
      </c>
      <c r="B30" s="20">
        <v>123</v>
      </c>
      <c r="C30" s="24"/>
      <c r="D30" s="25"/>
      <c r="E30" s="25"/>
      <c r="F30" s="26"/>
      <c r="G30" s="26"/>
      <c r="H30" s="25"/>
      <c r="I30" s="26"/>
      <c r="J30" s="25"/>
      <c r="K30" s="26"/>
      <c r="L30" s="25"/>
      <c r="M30" s="26"/>
      <c r="N30" s="32"/>
      <c r="O30" s="35"/>
      <c r="P30" s="35"/>
      <c r="Q30" s="191"/>
      <c r="R30" s="174"/>
    </row>
    <row r="31" spans="1:18" ht="18.75">
      <c r="A31" s="19" t="s">
        <v>45</v>
      </c>
      <c r="B31" s="20">
        <v>124</v>
      </c>
      <c r="C31" s="24"/>
      <c r="D31" s="25"/>
      <c r="E31" s="25"/>
      <c r="F31" s="26"/>
      <c r="G31" s="26"/>
      <c r="H31" s="25"/>
      <c r="I31" s="26"/>
      <c r="J31" s="25"/>
      <c r="K31" s="26"/>
      <c r="L31" s="25"/>
      <c r="M31" s="26"/>
      <c r="N31" s="32"/>
      <c r="O31" s="35"/>
      <c r="P31" s="35"/>
      <c r="Q31" s="191"/>
      <c r="R31" s="174"/>
    </row>
    <row r="32" spans="1:18" ht="18.75">
      <c r="A32" s="19" t="s">
        <v>46</v>
      </c>
      <c r="B32" s="20">
        <v>125</v>
      </c>
      <c r="C32" s="24"/>
      <c r="D32" s="25"/>
      <c r="E32" s="25"/>
      <c r="F32" s="26"/>
      <c r="G32" s="26"/>
      <c r="H32" s="25"/>
      <c r="I32" s="26"/>
      <c r="J32" s="25"/>
      <c r="K32" s="26"/>
      <c r="L32" s="25"/>
      <c r="M32" s="26"/>
      <c r="N32" s="32"/>
      <c r="O32" s="35"/>
      <c r="P32" s="35"/>
      <c r="Q32" s="191"/>
      <c r="R32" s="174"/>
    </row>
    <row r="33" spans="1:18" ht="18.75">
      <c r="A33" s="19" t="s">
        <v>47</v>
      </c>
      <c r="B33" s="20">
        <v>126</v>
      </c>
      <c r="C33" s="24"/>
      <c r="D33" s="25"/>
      <c r="E33" s="25"/>
      <c r="F33" s="26"/>
      <c r="G33" s="26"/>
      <c r="H33" s="25"/>
      <c r="I33" s="26"/>
      <c r="J33" s="25"/>
      <c r="K33" s="26"/>
      <c r="L33" s="25"/>
      <c r="M33" s="26"/>
      <c r="N33" s="32"/>
      <c r="O33" s="35"/>
      <c r="P33" s="35"/>
      <c r="Q33" s="191"/>
      <c r="R33" s="174"/>
    </row>
    <row r="34" spans="1:18" ht="18.75">
      <c r="A34" s="19" t="s">
        <v>48</v>
      </c>
      <c r="B34" s="20">
        <v>127</v>
      </c>
      <c r="C34" s="24"/>
      <c r="D34" s="25"/>
      <c r="E34" s="25"/>
      <c r="F34" s="26"/>
      <c r="G34" s="26"/>
      <c r="H34" s="25"/>
      <c r="I34" s="26"/>
      <c r="J34" s="25"/>
      <c r="K34" s="26"/>
      <c r="L34" s="25"/>
      <c r="M34" s="26"/>
      <c r="N34" s="32"/>
      <c r="O34" s="35"/>
      <c r="P34" s="35"/>
      <c r="Q34" s="191"/>
      <c r="R34" s="174"/>
    </row>
    <row r="35" spans="1:18" ht="18.75">
      <c r="A35" s="19" t="s">
        <v>49</v>
      </c>
      <c r="B35" s="20">
        <v>129</v>
      </c>
      <c r="C35" s="24"/>
      <c r="D35" s="25"/>
      <c r="E35" s="25"/>
      <c r="F35" s="26"/>
      <c r="G35" s="26"/>
      <c r="H35" s="25"/>
      <c r="I35" s="26"/>
      <c r="J35" s="25"/>
      <c r="K35" s="26"/>
      <c r="L35" s="25"/>
      <c r="M35" s="26"/>
      <c r="N35" s="32"/>
      <c r="O35" s="35"/>
      <c r="P35" s="35"/>
      <c r="Q35" s="191"/>
      <c r="R35" s="174"/>
    </row>
    <row r="36" spans="1:18" ht="18.75">
      <c r="A36" s="19" t="s">
        <v>50</v>
      </c>
      <c r="B36" s="20">
        <v>130</v>
      </c>
      <c r="C36" s="24"/>
      <c r="D36" s="25"/>
      <c r="E36" s="25"/>
      <c r="F36" s="26"/>
      <c r="G36" s="26"/>
      <c r="H36" s="25"/>
      <c r="I36" s="26"/>
      <c r="J36" s="25"/>
      <c r="K36" s="26"/>
      <c r="L36" s="25"/>
      <c r="M36" s="26"/>
      <c r="N36" s="32"/>
      <c r="O36" s="35"/>
      <c r="P36" s="35"/>
      <c r="Q36" s="191"/>
      <c r="R36" s="174"/>
    </row>
    <row r="37" spans="1:18" ht="18.75">
      <c r="A37" s="21" t="s">
        <v>51</v>
      </c>
      <c r="B37" s="20">
        <v>131</v>
      </c>
      <c r="C37" s="24"/>
      <c r="D37" s="25"/>
      <c r="E37" s="25"/>
      <c r="F37" s="26"/>
      <c r="G37" s="26"/>
      <c r="H37" s="25"/>
      <c r="I37" s="26"/>
      <c r="J37" s="25"/>
      <c r="K37" s="26"/>
      <c r="L37" s="25"/>
      <c r="M37" s="26"/>
      <c r="N37" s="32"/>
      <c r="O37" s="35"/>
      <c r="P37" s="35"/>
      <c r="Q37" s="191"/>
      <c r="R37" s="174"/>
    </row>
    <row r="38" spans="1:18" ht="18.75">
      <c r="A38" s="21" t="s">
        <v>52</v>
      </c>
      <c r="B38" s="20">
        <v>132</v>
      </c>
      <c r="C38" s="24"/>
      <c r="D38" s="25"/>
      <c r="E38" s="25"/>
      <c r="F38" s="26"/>
      <c r="G38" s="26"/>
      <c r="H38" s="25"/>
      <c r="I38" s="26"/>
      <c r="J38" s="25"/>
      <c r="K38" s="26"/>
      <c r="L38" s="25"/>
      <c r="M38" s="26"/>
      <c r="N38" s="32"/>
      <c r="O38" s="35"/>
      <c r="P38" s="35"/>
      <c r="Q38" s="191"/>
      <c r="R38" s="174"/>
    </row>
    <row r="39" spans="1:18" ht="18.75">
      <c r="A39" s="19" t="s">
        <v>53</v>
      </c>
      <c r="B39" s="20">
        <v>133</v>
      </c>
      <c r="C39" s="24"/>
      <c r="D39" s="25"/>
      <c r="E39" s="25"/>
      <c r="F39" s="26"/>
      <c r="G39" s="26"/>
      <c r="H39" s="25"/>
      <c r="I39" s="26"/>
      <c r="J39" s="25"/>
      <c r="K39" s="26"/>
      <c r="L39" s="25"/>
      <c r="M39" s="26"/>
      <c r="N39" s="32"/>
      <c r="O39" s="35"/>
      <c r="P39" s="35"/>
      <c r="Q39" s="191"/>
      <c r="R39" s="174"/>
    </row>
    <row r="40" spans="1:18" ht="18.75">
      <c r="A40" s="19" t="s">
        <v>54</v>
      </c>
      <c r="B40" s="20">
        <v>134</v>
      </c>
      <c r="C40" s="24"/>
      <c r="D40" s="25"/>
      <c r="E40" s="25"/>
      <c r="F40" s="26"/>
      <c r="G40" s="26"/>
      <c r="H40" s="25"/>
      <c r="I40" s="26"/>
      <c r="J40" s="25"/>
      <c r="K40" s="26"/>
      <c r="L40" s="25"/>
      <c r="M40" s="26"/>
      <c r="N40" s="32"/>
      <c r="O40" s="35"/>
      <c r="P40" s="35"/>
      <c r="Q40" s="191"/>
      <c r="R40" s="174"/>
    </row>
    <row r="41" spans="1:18" ht="18.75">
      <c r="A41" s="19" t="s">
        <v>82</v>
      </c>
      <c r="B41" s="20">
        <v>135</v>
      </c>
      <c r="C41" s="24"/>
      <c r="D41" s="25"/>
      <c r="E41" s="25"/>
      <c r="F41" s="26"/>
      <c r="G41" s="26"/>
      <c r="H41" s="25"/>
      <c r="I41" s="26"/>
      <c r="J41" s="25"/>
      <c r="K41" s="26"/>
      <c r="L41" s="25"/>
      <c r="M41" s="26"/>
      <c r="N41" s="32"/>
      <c r="O41" s="35"/>
      <c r="P41" s="35"/>
      <c r="Q41" s="191"/>
      <c r="R41" s="174"/>
    </row>
    <row r="42" spans="1:18" ht="18.75">
      <c r="A42" s="19" t="s">
        <v>390</v>
      </c>
      <c r="B42" s="20">
        <v>136</v>
      </c>
      <c r="C42" s="24"/>
      <c r="D42" s="25"/>
      <c r="E42" s="25"/>
      <c r="F42" s="26"/>
      <c r="G42" s="26"/>
      <c r="H42" s="25"/>
      <c r="I42" s="26"/>
      <c r="J42" s="25"/>
      <c r="K42" s="26"/>
      <c r="L42" s="25"/>
      <c r="M42" s="26"/>
      <c r="N42" s="32"/>
      <c r="O42" s="35"/>
      <c r="P42" s="35"/>
      <c r="Q42" s="191"/>
      <c r="R42" s="174"/>
    </row>
    <row r="43" spans="1:18" ht="18.75">
      <c r="A43" s="19" t="s">
        <v>91</v>
      </c>
      <c r="B43" s="20">
        <v>137</v>
      </c>
      <c r="C43" s="24"/>
      <c r="D43" s="25"/>
      <c r="E43" s="25"/>
      <c r="F43" s="26"/>
      <c r="G43" s="26"/>
      <c r="H43" s="25"/>
      <c r="I43" s="26"/>
      <c r="J43" s="25"/>
      <c r="K43" s="26"/>
      <c r="L43" s="25"/>
      <c r="M43" s="26"/>
      <c r="N43" s="32"/>
      <c r="O43" s="35"/>
      <c r="P43" s="35"/>
      <c r="Q43" s="191"/>
      <c r="R43" s="174"/>
    </row>
    <row r="44" spans="1:18" ht="18.75">
      <c r="A44" s="19" t="s">
        <v>92</v>
      </c>
      <c r="B44" s="20">
        <v>138</v>
      </c>
      <c r="C44" s="24"/>
      <c r="D44" s="25"/>
      <c r="E44" s="25"/>
      <c r="F44" s="26"/>
      <c r="G44" s="26"/>
      <c r="H44" s="25"/>
      <c r="I44" s="26"/>
      <c r="J44" s="25"/>
      <c r="K44" s="26"/>
      <c r="L44" s="25"/>
      <c r="M44" s="26"/>
      <c r="N44" s="32"/>
      <c r="O44" s="35"/>
      <c r="P44" s="35"/>
      <c r="Q44" s="191"/>
      <c r="R44" s="174"/>
    </row>
    <row r="45" spans="1:18" ht="18.75">
      <c r="A45" s="19" t="s">
        <v>94</v>
      </c>
      <c r="B45" s="20">
        <v>140</v>
      </c>
      <c r="C45" s="24"/>
      <c r="D45" s="25"/>
      <c r="E45" s="25"/>
      <c r="F45" s="26"/>
      <c r="G45" s="26"/>
      <c r="H45" s="25"/>
      <c r="I45" s="26"/>
      <c r="J45" s="25"/>
      <c r="K45" s="26"/>
      <c r="L45" s="25"/>
      <c r="M45" s="26"/>
      <c r="N45" s="32"/>
      <c r="O45" s="35"/>
      <c r="P45" s="35"/>
      <c r="Q45" s="191"/>
      <c r="R45" s="174"/>
    </row>
    <row r="46" spans="1:18" ht="18.75">
      <c r="A46" s="19" t="s">
        <v>95</v>
      </c>
      <c r="B46" s="20">
        <v>141</v>
      </c>
      <c r="C46" s="25"/>
      <c r="D46" s="25"/>
      <c r="E46" s="25"/>
      <c r="F46" s="26"/>
      <c r="G46" s="26"/>
      <c r="H46" s="25"/>
      <c r="I46" s="26"/>
      <c r="J46" s="152"/>
      <c r="K46" s="28"/>
      <c r="L46" s="27"/>
      <c r="M46" s="28"/>
      <c r="N46" s="154"/>
      <c r="O46" s="130"/>
      <c r="P46" s="130"/>
      <c r="Q46" s="192"/>
      <c r="R46" s="175"/>
    </row>
    <row r="47" spans="1:18" ht="18.75">
      <c r="A47" s="22" t="s">
        <v>96</v>
      </c>
      <c r="B47" s="23">
        <v>142</v>
      </c>
      <c r="C47" s="27"/>
      <c r="D47" s="27"/>
      <c r="E47" s="27"/>
      <c r="F47" s="28"/>
      <c r="G47" s="28"/>
      <c r="H47" s="27"/>
      <c r="I47" s="28"/>
      <c r="J47" s="153"/>
      <c r="K47" s="28"/>
      <c r="L47" s="27"/>
      <c r="M47" s="28"/>
      <c r="N47" s="155"/>
      <c r="O47" s="35"/>
      <c r="P47" s="35"/>
      <c r="Q47" s="193"/>
      <c r="R47" s="27"/>
    </row>
  </sheetData>
  <sheetProtection algorithmName="SHA-512" hashValue="mLs93TOrkmXI48kRXVydP519TbX1etzpDtYB34Vw+JLaefTmqn3Jgk61XzZWmcMyP1UGBxw7USW/o1hUy4StKQ==" saltValue="NjPMTdO83ocs1EMpNRyMSA==" spinCount="100000" sheet="1" sort="0"/>
  <mergeCells count="11">
    <mergeCell ref="A2:C2"/>
    <mergeCell ref="A4:C4"/>
    <mergeCell ref="D2:F2"/>
    <mergeCell ref="D3:F4"/>
    <mergeCell ref="O6:P6"/>
    <mergeCell ref="J6:K6"/>
    <mergeCell ref="L6:N6"/>
    <mergeCell ref="A6:B6"/>
    <mergeCell ref="C6:D6"/>
    <mergeCell ref="E6:G6"/>
    <mergeCell ref="H6:I6"/>
  </mergeCells>
  <conditionalFormatting sqref="O10">
    <cfRule type="expression" dxfId="20" priority="24">
      <formula>AND($C10&lt;&gt;"",$O10="")</formula>
    </cfRule>
  </conditionalFormatting>
  <conditionalFormatting sqref="P10">
    <cfRule type="expression" dxfId="19" priority="13">
      <formula>AND($C10&lt;&gt;"",$O10="")</formula>
    </cfRule>
  </conditionalFormatting>
  <conditionalFormatting sqref="O11">
    <cfRule type="expression" dxfId="18" priority="12">
      <formula>AND($C11&lt;&gt;"",$O11="")</formula>
    </cfRule>
  </conditionalFormatting>
  <conditionalFormatting sqref="P11">
    <cfRule type="expression" dxfId="17" priority="11">
      <formula>AND($C11&lt;&gt;"",$O11="")</formula>
    </cfRule>
  </conditionalFormatting>
  <conditionalFormatting sqref="O12">
    <cfRule type="expression" dxfId="16" priority="10">
      <formula>AND($C12&lt;&gt;"",$O12="")</formula>
    </cfRule>
  </conditionalFormatting>
  <conditionalFormatting sqref="P12">
    <cfRule type="expression" dxfId="15" priority="9">
      <formula>AND($C12&lt;&gt;"",$O12="")</formula>
    </cfRule>
  </conditionalFormatting>
  <conditionalFormatting sqref="O14">
    <cfRule type="expression" dxfId="14" priority="8">
      <formula>AND($C14&lt;&gt;"",$O14="")</formula>
    </cfRule>
  </conditionalFormatting>
  <conditionalFormatting sqref="P14">
    <cfRule type="expression" dxfId="13" priority="7">
      <formula>AND($C14&lt;&gt;"",$O14="")</formula>
    </cfRule>
  </conditionalFormatting>
  <dataValidations count="9">
    <dataValidation type="whole" allowBlank="1" showInputMessage="1" showErrorMessage="1" error="Please enter whole number, no negatives, between 0 and 10,000,000" sqref="O8:P8">
      <formula1>0</formula1>
      <formula2>10000000</formula2>
    </dataValidation>
    <dataValidation type="decimal" allowBlank="1" showInputMessage="1" showErrorMessage="1" error="Please enter number between $0 and $1,000,000" sqref="K8:K47 M8:M47">
      <formula1>0</formula1>
      <formula2>1000000</formula2>
    </dataValidation>
    <dataValidation type="list" allowBlank="1" showInputMessage="1" showErrorMessage="1" error="Please answer &quot;Y&quot; for Yes or &quot;N&quot; for No, blank cells will be taken as &quot;No&quot;" sqref="E8:E47 J8:J47 L8:L47">
      <formula1>"Y,N"</formula1>
    </dataValidation>
    <dataValidation type="decimal" allowBlank="1" showInputMessage="1" showErrorMessage="1" error="Please enter pay/wage structure minimum as $$.$$, leave blank if job does not have a defined structure" sqref="F8:F47">
      <formula1>0</formula1>
      <formula2>500</formula2>
    </dataValidation>
    <dataValidation type="decimal" allowBlank="1" showInputMessage="1" showErrorMessage="1" error="Please enter pay/wage structure maximum as $$.$$, leave blank if job does not have a defined structure" sqref="G8:G47">
      <formula1>0</formula1>
      <formula2>500</formula2>
    </dataValidation>
    <dataValidation type="decimal" allowBlank="1" showInputMessage="1" showErrorMessage="1" error="Please enter average hourly rate as $$.$$, leave blank if job does not exist at your organization.  " sqref="I8:I47">
      <formula1>0</formula1>
      <formula2>500</formula2>
    </dataValidation>
    <dataValidation type="decimal" allowBlank="1" showInputMessage="1" showErrorMessage="1" error="Please enter percentage between 0% and 100%" sqref="N8:N47">
      <formula1>0</formula1>
      <formula2>1</formula2>
    </dataValidation>
    <dataValidation type="whole" allowBlank="1" showInputMessage="1" showErrorMessage="1" error="Please enter a whole number. No negative numbers" sqref="H8:H47">
      <formula1>0</formula1>
      <formula2>10000</formula2>
    </dataValidation>
    <dataValidation type="decimal" allowBlank="1" showInputMessage="1" showErrorMessage="1" error="Please enter whole number, no negatives, between 0 and 10,000,000" sqref="O9:P47">
      <formula1>0</formula1>
      <formula2>10000000</formula2>
    </dataValidation>
  </dataValidations>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 id="{BAC1751E-6D8E-4F91-AB38-4518FEDB6D5A}">
            <xm:f>AND(OR('1- Brewery Information'!$C$9="Yes",'1- Brewery Information'!$C$9="Other"),$F$3="")</xm:f>
            <x14:dxf>
              <fill>
                <patternFill>
                  <bgColor theme="7"/>
                </patternFill>
              </fill>
            </x14:dxf>
          </x14:cfRule>
          <xm:sqref>D3:F4</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7" tint="0.39997558519241921"/>
  </sheetPr>
  <dimension ref="A1:V99"/>
  <sheetViews>
    <sheetView zoomScale="80" zoomScaleNormal="80" zoomScalePageLayoutView="80" workbookViewId="0">
      <pane ySplit="8" topLeftCell="A9" activePane="bottomLeft" state="frozen"/>
      <selection activeCell="C5" sqref="C5"/>
      <selection pane="bottomLeft"/>
    </sheetView>
  </sheetViews>
  <sheetFormatPr defaultColWidth="8.875" defaultRowHeight="15.75"/>
  <cols>
    <col min="1" max="1" width="75.625" style="12" bestFit="1" customWidth="1"/>
    <col min="2" max="2" width="9.875" style="12" customWidth="1"/>
    <col min="3" max="3" width="21.125" style="12" customWidth="1"/>
    <col min="4" max="4" width="13" style="12" customWidth="1"/>
    <col min="5" max="5" width="13.5" style="12" customWidth="1"/>
    <col min="6" max="6" width="12.5" style="12" customWidth="1"/>
    <col min="7" max="7" width="12.375" style="12" customWidth="1"/>
    <col min="8" max="8" width="13.125" style="12" customWidth="1"/>
    <col min="9" max="9" width="15.125" style="12" customWidth="1"/>
    <col min="10" max="10" width="12" style="12" customWidth="1"/>
    <col min="11" max="13" width="12.125" style="12" customWidth="1"/>
    <col min="14" max="15" width="11.125" style="12" customWidth="1"/>
    <col min="16" max="16" width="34.125" style="12" customWidth="1"/>
    <col min="17" max="17" width="13.625" style="12" customWidth="1"/>
    <col min="18" max="18" width="14.5" style="12" customWidth="1"/>
    <col min="19" max="19" width="28" style="12" customWidth="1"/>
    <col min="20" max="20" width="32.125" style="12" customWidth="1"/>
    <col min="21" max="21" width="30.375" style="12" customWidth="1"/>
    <col min="22" max="22" width="35.625" style="12" bestFit="1" customWidth="1"/>
    <col min="23" max="16384" width="8.875" style="12"/>
  </cols>
  <sheetData>
    <row r="1" spans="1:22" ht="18.75">
      <c r="A1" s="184" t="s">
        <v>4</v>
      </c>
      <c r="B1" s="185"/>
      <c r="C1" s="186"/>
      <c r="D1" s="204"/>
      <c r="E1" s="205"/>
      <c r="F1" s="205"/>
      <c r="G1" s="10"/>
      <c r="H1" s="11"/>
      <c r="I1" s="11"/>
      <c r="J1" s="11"/>
      <c r="K1" s="11"/>
      <c r="L1" s="11"/>
      <c r="M1" s="11"/>
      <c r="N1" s="11"/>
      <c r="O1" s="11"/>
      <c r="P1" s="11"/>
      <c r="Q1" s="11"/>
      <c r="R1" s="11"/>
      <c r="S1" s="11"/>
      <c r="T1" s="11"/>
      <c r="U1" s="11"/>
    </row>
    <row r="2" spans="1:22" ht="54" customHeight="1">
      <c r="A2" s="306" t="s">
        <v>604</v>
      </c>
      <c r="B2" s="307"/>
      <c r="C2" s="307"/>
      <c r="D2" s="308" t="s">
        <v>441</v>
      </c>
      <c r="E2" s="308"/>
      <c r="F2" s="308"/>
      <c r="G2" s="203"/>
      <c r="H2" s="11"/>
      <c r="I2" s="11"/>
      <c r="J2" s="11"/>
      <c r="K2" s="11"/>
      <c r="L2" s="11"/>
      <c r="M2" s="11"/>
      <c r="N2" s="11"/>
      <c r="O2" s="11"/>
      <c r="P2" s="11"/>
      <c r="Q2" s="11"/>
      <c r="R2" s="11"/>
      <c r="S2" s="11"/>
      <c r="T2" s="11"/>
      <c r="U2" s="11"/>
    </row>
    <row r="3" spans="1:22" ht="18.75">
      <c r="A3" s="306" t="s">
        <v>5</v>
      </c>
      <c r="B3" s="307"/>
      <c r="C3" s="307"/>
      <c r="D3" s="309"/>
      <c r="E3" s="310"/>
      <c r="F3" s="311"/>
      <c r="G3" s="203"/>
      <c r="H3" s="11"/>
      <c r="I3" s="11"/>
      <c r="J3" s="11"/>
      <c r="K3" s="11"/>
      <c r="L3" s="11"/>
      <c r="M3" s="11"/>
      <c r="N3" s="11"/>
      <c r="O3" s="13"/>
      <c r="P3" s="13"/>
      <c r="Q3" s="13"/>
      <c r="R3" s="11"/>
      <c r="S3" s="11"/>
      <c r="T3" s="11"/>
      <c r="U3" s="11"/>
    </row>
    <row r="4" spans="1:22" ht="39" customHeight="1">
      <c r="A4" s="306" t="s">
        <v>86</v>
      </c>
      <c r="B4" s="307"/>
      <c r="C4" s="307"/>
      <c r="D4" s="312"/>
      <c r="E4" s="313"/>
      <c r="F4" s="314"/>
      <c r="G4" s="11" t="str">
        <f>IF('1- Brewery Information'!C9="Yes","&lt;&lt;&lt;&lt;&lt;&lt; Required",IF('1- Brewery Information'!C9="No","&lt;&lt;&lt;&lt;&lt;&lt;&lt;Not Required","&lt;&lt;&lt;&lt;&lt;&lt;&lt;Required - Describe here or in 'Comments' on Tab 1"))</f>
        <v>&lt;&lt;&lt;&lt;&lt;&lt;&lt;Required - Describe here or in 'Comments' on Tab 1</v>
      </c>
      <c r="H4" s="11"/>
      <c r="I4" s="11"/>
      <c r="J4" s="11"/>
      <c r="K4" s="11"/>
      <c r="L4" s="11"/>
      <c r="M4" s="11"/>
      <c r="N4" s="11"/>
      <c r="O4" s="11"/>
      <c r="P4" s="11"/>
      <c r="Q4" s="11"/>
      <c r="R4" s="11"/>
      <c r="S4" s="11"/>
      <c r="T4" s="11"/>
      <c r="U4" s="11"/>
    </row>
    <row r="5" spans="1:22" ht="18.75">
      <c r="A5" s="323" t="s">
        <v>413</v>
      </c>
      <c r="B5" s="324"/>
      <c r="C5" s="325"/>
      <c r="D5" s="206"/>
      <c r="E5" s="207"/>
      <c r="F5" s="207"/>
      <c r="G5" s="10"/>
      <c r="H5" s="11"/>
      <c r="I5" s="11"/>
      <c r="J5" s="11"/>
      <c r="K5" s="11"/>
      <c r="L5" s="11"/>
      <c r="M5" s="11"/>
      <c r="N5" s="11"/>
      <c r="O5" s="13"/>
      <c r="P5" s="13"/>
      <c r="Q5" s="13"/>
      <c r="R5" s="11"/>
      <c r="S5" s="11"/>
      <c r="T5" s="11"/>
      <c r="U5" s="11"/>
    </row>
    <row r="6" spans="1:22" ht="68.25" customHeight="1">
      <c r="A6" s="326" t="s">
        <v>81</v>
      </c>
      <c r="B6" s="327"/>
      <c r="C6" s="317" t="s">
        <v>6</v>
      </c>
      <c r="D6" s="328"/>
      <c r="E6" s="317" t="s">
        <v>7</v>
      </c>
      <c r="F6" s="318"/>
      <c r="G6" s="291"/>
      <c r="H6" s="197" t="s">
        <v>8</v>
      </c>
      <c r="I6" s="317" t="s">
        <v>9</v>
      </c>
      <c r="J6" s="291"/>
      <c r="K6" s="317" t="s">
        <v>10</v>
      </c>
      <c r="L6" s="321"/>
      <c r="M6" s="321"/>
      <c r="N6" s="318"/>
      <c r="O6" s="291"/>
      <c r="P6" s="315" t="s">
        <v>11</v>
      </c>
      <c r="Q6" s="322"/>
      <c r="R6" s="322"/>
      <c r="S6" s="316"/>
      <c r="T6" s="14" t="s">
        <v>12</v>
      </c>
      <c r="U6" s="14" t="s">
        <v>13</v>
      </c>
      <c r="V6" s="94"/>
    </row>
    <row r="7" spans="1:22" ht="112.5">
      <c r="A7" s="38" t="s">
        <v>440</v>
      </c>
      <c r="B7" s="38" t="s">
        <v>402</v>
      </c>
      <c r="C7" s="38" t="s">
        <v>87</v>
      </c>
      <c r="D7" s="38" t="s">
        <v>14</v>
      </c>
      <c r="E7" s="38" t="s">
        <v>415</v>
      </c>
      <c r="F7" s="41" t="s">
        <v>89</v>
      </c>
      <c r="G7" s="41" t="s">
        <v>90</v>
      </c>
      <c r="H7" s="96" t="s">
        <v>322</v>
      </c>
      <c r="I7" s="38" t="s">
        <v>438</v>
      </c>
      <c r="J7" s="41" t="s">
        <v>422</v>
      </c>
      <c r="K7" s="38" t="s">
        <v>439</v>
      </c>
      <c r="L7" s="38" t="s">
        <v>193</v>
      </c>
      <c r="M7" s="38" t="s">
        <v>198</v>
      </c>
      <c r="N7" s="41" t="s">
        <v>15</v>
      </c>
      <c r="O7" s="38" t="s">
        <v>16</v>
      </c>
      <c r="P7" s="38" t="s">
        <v>414</v>
      </c>
      <c r="Q7" s="38" t="s">
        <v>127</v>
      </c>
      <c r="R7" s="38" t="s">
        <v>128</v>
      </c>
      <c r="S7" s="38" t="s">
        <v>105</v>
      </c>
      <c r="T7" s="38" t="s">
        <v>17</v>
      </c>
      <c r="U7" s="38" t="s">
        <v>18</v>
      </c>
      <c r="V7" s="38" t="s">
        <v>122</v>
      </c>
    </row>
    <row r="8" spans="1:22" ht="18.75">
      <c r="A8" s="95" t="s">
        <v>192</v>
      </c>
      <c r="B8" s="42" t="s">
        <v>63</v>
      </c>
      <c r="C8" s="42" t="s">
        <v>98</v>
      </c>
      <c r="D8" s="42">
        <v>6</v>
      </c>
      <c r="E8" s="42" t="s">
        <v>20</v>
      </c>
      <c r="F8" s="43">
        <v>15</v>
      </c>
      <c r="G8" s="43">
        <v>30</v>
      </c>
      <c r="H8" s="43">
        <v>17</v>
      </c>
      <c r="I8" s="42" t="s">
        <v>20</v>
      </c>
      <c r="J8" s="43">
        <v>1000</v>
      </c>
      <c r="K8" s="42" t="s">
        <v>20</v>
      </c>
      <c r="L8" s="36">
        <v>5000</v>
      </c>
      <c r="M8" s="36">
        <v>5000</v>
      </c>
      <c r="N8" s="43">
        <v>1000</v>
      </c>
      <c r="O8" s="37">
        <v>0.05</v>
      </c>
      <c r="P8" s="37" t="s">
        <v>21</v>
      </c>
      <c r="Q8" s="43">
        <v>0.5</v>
      </c>
      <c r="R8" s="37">
        <v>0.01</v>
      </c>
      <c r="S8" s="176"/>
      <c r="T8" s="42" t="s">
        <v>116</v>
      </c>
      <c r="U8" s="42" t="s">
        <v>22</v>
      </c>
      <c r="V8" s="42" t="s">
        <v>97</v>
      </c>
    </row>
    <row r="9" spans="1:22" ht="18.75">
      <c r="A9" s="97" t="s">
        <v>391</v>
      </c>
      <c r="B9" s="131" t="str">
        <f>_xlfn.IFNA(VLOOKUP(A9,'Job Codes &amp; Descriptions'!$A$2:$D$101,3,FALSE),"-")</f>
        <v>101d</v>
      </c>
      <c r="C9" s="27"/>
      <c r="D9" s="27"/>
      <c r="E9" s="27"/>
      <c r="F9" s="28"/>
      <c r="G9" s="28"/>
      <c r="H9" s="28"/>
      <c r="I9" s="27"/>
      <c r="J9" s="28"/>
      <c r="K9" s="27"/>
      <c r="L9" s="35"/>
      <c r="M9" s="35"/>
      <c r="N9" s="28"/>
      <c r="O9" s="29"/>
      <c r="P9" s="29"/>
      <c r="Q9" s="177"/>
      <c r="R9" s="178"/>
      <c r="S9" s="194"/>
      <c r="T9" s="193"/>
      <c r="U9" s="193"/>
      <c r="V9" s="27"/>
    </row>
    <row r="10" spans="1:22" ht="18.75">
      <c r="A10" s="98" t="s">
        <v>392</v>
      </c>
      <c r="B10" s="131" t="str">
        <f>_xlfn.IFNA(VLOOKUP(A10,'Job Codes &amp; Descriptions'!$A$2:$D$101,3,FALSE),"-")</f>
        <v>101a</v>
      </c>
      <c r="C10" s="27"/>
      <c r="D10" s="27"/>
      <c r="E10" s="27"/>
      <c r="F10" s="28"/>
      <c r="G10" s="28"/>
      <c r="H10" s="28"/>
      <c r="I10" s="27"/>
      <c r="J10" s="28"/>
      <c r="K10" s="27"/>
      <c r="L10" s="35"/>
      <c r="M10" s="35"/>
      <c r="N10" s="28"/>
      <c r="O10" s="29"/>
      <c r="P10" s="29"/>
      <c r="Q10" s="177"/>
      <c r="R10" s="178"/>
      <c r="S10" s="194"/>
      <c r="T10" s="193"/>
      <c r="U10" s="193"/>
      <c r="V10" s="27"/>
    </row>
    <row r="11" spans="1:22" ht="18.75">
      <c r="A11" s="98" t="s">
        <v>55</v>
      </c>
      <c r="B11" s="131" t="str">
        <f>_xlfn.IFNA(VLOOKUP(A11,'Job Codes &amp; Descriptions'!$A$2:$D$101,3,FALSE),"-")</f>
        <v>101b</v>
      </c>
      <c r="C11" s="27"/>
      <c r="D11" s="27"/>
      <c r="E11" s="27"/>
      <c r="F11" s="28"/>
      <c r="G11" s="28"/>
      <c r="H11" s="28"/>
      <c r="I11" s="27"/>
      <c r="J11" s="28"/>
      <c r="K11" s="27"/>
      <c r="L11" s="35"/>
      <c r="M11" s="35"/>
      <c r="N11" s="28"/>
      <c r="O11" s="29"/>
      <c r="P11" s="29"/>
      <c r="Q11" s="177"/>
      <c r="R11" s="178"/>
      <c r="S11" s="194"/>
      <c r="T11" s="193"/>
      <c r="U11" s="193"/>
      <c r="V11" s="27"/>
    </row>
    <row r="12" spans="1:22" ht="18.75">
      <c r="A12" s="98" t="s">
        <v>56</v>
      </c>
      <c r="B12" s="131" t="str">
        <f>_xlfn.IFNA(VLOOKUP(A12,'Job Codes &amp; Descriptions'!$A$2:$D$101,3,FALSE),"-")</f>
        <v>101c</v>
      </c>
      <c r="C12" s="27"/>
      <c r="D12" s="27"/>
      <c r="E12" s="27"/>
      <c r="F12" s="28"/>
      <c r="G12" s="28"/>
      <c r="H12" s="28"/>
      <c r="I12" s="27"/>
      <c r="J12" s="28"/>
      <c r="K12" s="27"/>
      <c r="L12" s="35"/>
      <c r="M12" s="35"/>
      <c r="N12" s="28"/>
      <c r="O12" s="29"/>
      <c r="P12" s="29"/>
      <c r="Q12" s="177"/>
      <c r="R12" s="178"/>
      <c r="S12" s="194"/>
      <c r="T12" s="193"/>
      <c r="U12" s="193"/>
      <c r="V12" s="27"/>
    </row>
    <row r="13" spans="1:22" ht="18.75">
      <c r="A13" s="98" t="s">
        <v>305</v>
      </c>
      <c r="B13" s="131" t="str">
        <f>_xlfn.IFNA(VLOOKUP(A13,'Job Codes &amp; Descriptions'!$A$2:$D$101,3,FALSE),"-")</f>
        <v>128d</v>
      </c>
      <c r="C13" s="27"/>
      <c r="D13" s="27"/>
      <c r="E13" s="27"/>
      <c r="F13" s="28"/>
      <c r="G13" s="28"/>
      <c r="H13" s="28"/>
      <c r="I13" s="27"/>
      <c r="J13" s="28"/>
      <c r="K13" s="27"/>
      <c r="L13" s="35"/>
      <c r="M13" s="35"/>
      <c r="N13" s="28"/>
      <c r="O13" s="29"/>
      <c r="P13" s="29"/>
      <c r="Q13" s="177"/>
      <c r="R13" s="178"/>
      <c r="S13" s="194"/>
      <c r="T13" s="193"/>
      <c r="U13" s="193"/>
      <c r="V13" s="27"/>
    </row>
    <row r="14" spans="1:22" ht="18.75">
      <c r="A14" s="54" t="s">
        <v>60</v>
      </c>
      <c r="B14" s="131" t="str">
        <f>_xlfn.IFNA(VLOOKUP(A14,'Job Codes &amp; Descriptions'!$A$2:$D$101,3,FALSE),"-")</f>
        <v>128a</v>
      </c>
      <c r="C14" s="27"/>
      <c r="D14" s="27"/>
      <c r="E14" s="27"/>
      <c r="F14" s="28"/>
      <c r="G14" s="28"/>
      <c r="H14" s="28"/>
      <c r="I14" s="27"/>
      <c r="J14" s="28"/>
      <c r="K14" s="27"/>
      <c r="L14" s="35"/>
      <c r="M14" s="35"/>
      <c r="N14" s="28"/>
      <c r="O14" s="29"/>
      <c r="P14" s="29"/>
      <c r="Q14" s="177"/>
      <c r="R14" s="178"/>
      <c r="S14" s="194"/>
      <c r="T14" s="193"/>
      <c r="U14" s="193"/>
      <c r="V14" s="27"/>
    </row>
    <row r="15" spans="1:22" ht="18.75">
      <c r="A15" s="54" t="s">
        <v>58</v>
      </c>
      <c r="B15" s="131" t="str">
        <f>_xlfn.IFNA(VLOOKUP(A15,'Job Codes &amp; Descriptions'!$A$2:$D$101,3,FALSE),"-")</f>
        <v>128b</v>
      </c>
      <c r="C15" s="27"/>
      <c r="D15" s="27"/>
      <c r="E15" s="27"/>
      <c r="F15" s="28"/>
      <c r="G15" s="28"/>
      <c r="H15" s="28"/>
      <c r="I15" s="27"/>
      <c r="J15" s="28"/>
      <c r="K15" s="27"/>
      <c r="L15" s="35"/>
      <c r="M15" s="35"/>
      <c r="N15" s="28"/>
      <c r="O15" s="29"/>
      <c r="P15" s="29"/>
      <c r="Q15" s="177"/>
      <c r="R15" s="178"/>
      <c r="S15" s="194"/>
      <c r="T15" s="193"/>
      <c r="U15" s="193"/>
      <c r="V15" s="27"/>
    </row>
    <row r="16" spans="1:22" ht="18.75">
      <c r="A16" s="54" t="s">
        <v>59</v>
      </c>
      <c r="B16" s="131" t="str">
        <f>_xlfn.IFNA(VLOOKUP(A16,'Job Codes &amp; Descriptions'!$A$2:$D$101,3,FALSE),"-")</f>
        <v>128c</v>
      </c>
      <c r="C16" s="27"/>
      <c r="D16" s="27"/>
      <c r="E16" s="27"/>
      <c r="F16" s="28"/>
      <c r="G16" s="28"/>
      <c r="H16" s="28"/>
      <c r="I16" s="27"/>
      <c r="J16" s="28"/>
      <c r="K16" s="27"/>
      <c r="L16" s="35"/>
      <c r="M16" s="35"/>
      <c r="N16" s="28"/>
      <c r="O16" s="29"/>
      <c r="P16" s="29"/>
      <c r="Q16" s="177"/>
      <c r="R16" s="178"/>
      <c r="S16" s="194"/>
      <c r="T16" s="193"/>
      <c r="U16" s="193"/>
      <c r="V16" s="27"/>
    </row>
    <row r="17" spans="1:22" ht="18.75">
      <c r="A17" s="54" t="s">
        <v>93</v>
      </c>
      <c r="B17" s="131">
        <f>_xlfn.IFNA(VLOOKUP(A17,'Job Codes &amp; Descriptions'!$A$2:$D$101,3,FALSE),"-")</f>
        <v>139</v>
      </c>
      <c r="C17" s="27"/>
      <c r="D17" s="27"/>
      <c r="E17" s="27"/>
      <c r="F17" s="28"/>
      <c r="G17" s="28"/>
      <c r="H17" s="28"/>
      <c r="I17" s="27"/>
      <c r="J17" s="28"/>
      <c r="K17" s="27"/>
      <c r="L17" s="35"/>
      <c r="M17" s="35"/>
      <c r="N17" s="28"/>
      <c r="O17" s="29"/>
      <c r="P17" s="29"/>
      <c r="Q17" s="177"/>
      <c r="R17" s="178"/>
      <c r="S17" s="194"/>
      <c r="T17" s="193"/>
      <c r="U17" s="193"/>
      <c r="V17" s="27"/>
    </row>
    <row r="18" spans="1:22" ht="18.75">
      <c r="A18" s="54" t="s">
        <v>57</v>
      </c>
      <c r="B18" s="131" t="str">
        <f>_xlfn.IFNA(VLOOKUP(A18,'Job Codes &amp; Descriptions'!$A$2:$D$101,3,FALSE),"-")</f>
        <v>-</v>
      </c>
      <c r="C18" s="27"/>
      <c r="D18" s="27"/>
      <c r="E18" s="27"/>
      <c r="F18" s="28"/>
      <c r="G18" s="28"/>
      <c r="H18" s="28"/>
      <c r="I18" s="27"/>
      <c r="J18" s="28"/>
      <c r="K18" s="27"/>
      <c r="L18" s="35"/>
      <c r="M18" s="35"/>
      <c r="N18" s="28"/>
      <c r="O18" s="29"/>
      <c r="P18" s="29"/>
      <c r="Q18" s="177"/>
      <c r="R18" s="178"/>
      <c r="S18" s="194"/>
      <c r="T18" s="193"/>
      <c r="U18" s="193"/>
      <c r="V18" s="27"/>
    </row>
    <row r="19" spans="1:22" ht="18.75">
      <c r="A19" s="54" t="s">
        <v>56</v>
      </c>
      <c r="B19" s="131" t="str">
        <f>_xlfn.IFNA(VLOOKUP(A19,'Job Codes &amp; Descriptions'!$A$2:$D$101,3,FALSE),"-")</f>
        <v>101c</v>
      </c>
      <c r="C19" s="27"/>
      <c r="D19" s="27"/>
      <c r="E19" s="27"/>
      <c r="F19" s="28"/>
      <c r="G19" s="28"/>
      <c r="H19" s="28"/>
      <c r="I19" s="27"/>
      <c r="J19" s="28"/>
      <c r="K19" s="27"/>
      <c r="L19" s="35"/>
      <c r="M19" s="35"/>
      <c r="N19" s="28"/>
      <c r="O19" s="29"/>
      <c r="P19" s="29"/>
      <c r="Q19" s="177"/>
      <c r="R19" s="178"/>
      <c r="S19" s="194"/>
      <c r="T19" s="193"/>
      <c r="U19" s="193"/>
      <c r="V19" s="27"/>
    </row>
    <row r="20" spans="1:22" ht="18.75">
      <c r="A20" s="54" t="s">
        <v>55</v>
      </c>
      <c r="B20" s="131" t="str">
        <f>_xlfn.IFNA(VLOOKUP(A20,'Job Codes &amp; Descriptions'!$A$2:$D$101,3,FALSE),"-")</f>
        <v>101b</v>
      </c>
      <c r="C20" s="27"/>
      <c r="D20" s="27"/>
      <c r="E20" s="27"/>
      <c r="F20" s="28"/>
      <c r="G20" s="28"/>
      <c r="H20" s="28"/>
      <c r="I20" s="27"/>
      <c r="J20" s="28"/>
      <c r="K20" s="27"/>
      <c r="L20" s="35"/>
      <c r="M20" s="35"/>
      <c r="N20" s="28"/>
      <c r="O20" s="29"/>
      <c r="P20" s="29"/>
      <c r="Q20" s="177"/>
      <c r="R20" s="178"/>
      <c r="S20" s="194"/>
      <c r="T20" s="193"/>
      <c r="U20" s="193"/>
      <c r="V20" s="27"/>
    </row>
    <row r="21" spans="1:22" ht="18.75">
      <c r="A21" s="54" t="s">
        <v>61</v>
      </c>
      <c r="B21" s="131" t="str">
        <f>_xlfn.IFNA(VLOOKUP(A21,'Job Codes &amp; Descriptions'!$A$2:$D$101,3,FALSE),"-")</f>
        <v>-</v>
      </c>
      <c r="C21" s="27"/>
      <c r="D21" s="27"/>
      <c r="E21" s="27"/>
      <c r="F21" s="28"/>
      <c r="G21" s="28"/>
      <c r="H21" s="28"/>
      <c r="I21" s="27"/>
      <c r="J21" s="28"/>
      <c r="K21" s="27"/>
      <c r="L21" s="35"/>
      <c r="M21" s="35"/>
      <c r="N21" s="28"/>
      <c r="O21" s="29"/>
      <c r="P21" s="29"/>
      <c r="Q21" s="177"/>
      <c r="R21" s="178"/>
      <c r="S21" s="194"/>
      <c r="T21" s="193"/>
      <c r="U21" s="193"/>
      <c r="V21" s="27"/>
    </row>
    <row r="22" spans="1:22" ht="18.75">
      <c r="A22" s="54" t="s">
        <v>61</v>
      </c>
      <c r="B22" s="131" t="str">
        <f>_xlfn.IFNA(VLOOKUP(A22,'Job Codes &amp; Descriptions'!$A$2:$D$101,3,FALSE),"-")</f>
        <v>-</v>
      </c>
      <c r="C22" s="27"/>
      <c r="D22" s="27"/>
      <c r="E22" s="27"/>
      <c r="F22" s="28"/>
      <c r="G22" s="28"/>
      <c r="H22" s="28"/>
      <c r="I22" s="27"/>
      <c r="J22" s="28"/>
      <c r="K22" s="27"/>
      <c r="L22" s="35"/>
      <c r="M22" s="35"/>
      <c r="N22" s="28"/>
      <c r="O22" s="29"/>
      <c r="P22" s="29"/>
      <c r="Q22" s="177"/>
      <c r="R22" s="178"/>
      <c r="S22" s="194"/>
      <c r="T22" s="193"/>
      <c r="U22" s="193"/>
      <c r="V22" s="27"/>
    </row>
    <row r="23" spans="1:22" ht="18.75">
      <c r="A23" s="54" t="s">
        <v>61</v>
      </c>
      <c r="B23" s="131" t="str">
        <f>_xlfn.IFNA(VLOOKUP(A23,'Job Codes &amp; Descriptions'!$A$2:$D$101,3,FALSE),"-")</f>
        <v>-</v>
      </c>
      <c r="C23" s="27"/>
      <c r="D23" s="27"/>
      <c r="E23" s="27"/>
      <c r="F23" s="28"/>
      <c r="G23" s="28"/>
      <c r="H23" s="28"/>
      <c r="I23" s="27"/>
      <c r="J23" s="28"/>
      <c r="K23" s="27"/>
      <c r="L23" s="35"/>
      <c r="M23" s="35"/>
      <c r="N23" s="28"/>
      <c r="O23" s="29"/>
      <c r="P23" s="29"/>
      <c r="Q23" s="177"/>
      <c r="R23" s="178"/>
      <c r="S23" s="194"/>
      <c r="T23" s="193"/>
      <c r="U23" s="193"/>
      <c r="V23" s="27"/>
    </row>
    <row r="24" spans="1:22" ht="18.75">
      <c r="A24" s="54" t="s">
        <v>61</v>
      </c>
      <c r="B24" s="131" t="str">
        <f>_xlfn.IFNA(VLOOKUP(A24,'Job Codes &amp; Descriptions'!$A$2:$D$101,3,FALSE),"-")</f>
        <v>-</v>
      </c>
      <c r="C24" s="27"/>
      <c r="D24" s="27"/>
      <c r="E24" s="27"/>
      <c r="F24" s="28"/>
      <c r="G24" s="28"/>
      <c r="H24" s="28"/>
      <c r="I24" s="27"/>
      <c r="J24" s="28"/>
      <c r="K24" s="27"/>
      <c r="L24" s="35"/>
      <c r="M24" s="35"/>
      <c r="N24" s="28"/>
      <c r="O24" s="29"/>
      <c r="P24" s="29"/>
      <c r="Q24" s="177"/>
      <c r="R24" s="178"/>
      <c r="S24" s="194"/>
      <c r="T24" s="193"/>
      <c r="U24" s="193"/>
      <c r="V24" s="27"/>
    </row>
    <row r="25" spans="1:22" ht="18.75">
      <c r="A25" s="54" t="s">
        <v>61</v>
      </c>
      <c r="B25" s="131" t="str">
        <f>_xlfn.IFNA(VLOOKUP(A25,'Job Codes &amp; Descriptions'!$A$2:$D$101,3,FALSE),"-")</f>
        <v>-</v>
      </c>
      <c r="C25" s="27"/>
      <c r="D25" s="27"/>
      <c r="E25" s="27"/>
      <c r="F25" s="28"/>
      <c r="G25" s="28"/>
      <c r="H25" s="28"/>
      <c r="I25" s="27"/>
      <c r="J25" s="28"/>
      <c r="K25" s="27"/>
      <c r="L25" s="35"/>
      <c r="M25" s="35"/>
      <c r="N25" s="28"/>
      <c r="O25" s="29"/>
      <c r="P25" s="29"/>
      <c r="Q25" s="177"/>
      <c r="R25" s="178"/>
      <c r="S25" s="194"/>
      <c r="T25" s="193"/>
      <c r="U25" s="193"/>
      <c r="V25" s="27"/>
    </row>
    <row r="26" spans="1:22" ht="18.75">
      <c r="A26" s="54" t="s">
        <v>61</v>
      </c>
      <c r="B26" s="131" t="str">
        <f>_xlfn.IFNA(VLOOKUP(A26,'Job Codes &amp; Descriptions'!$A$2:$D$101,3,FALSE),"-")</f>
        <v>-</v>
      </c>
      <c r="C26" s="27"/>
      <c r="D26" s="27"/>
      <c r="E26" s="27"/>
      <c r="F26" s="28"/>
      <c r="G26" s="28"/>
      <c r="H26" s="28"/>
      <c r="I26" s="27"/>
      <c r="J26" s="28"/>
      <c r="K26" s="27"/>
      <c r="L26" s="35"/>
      <c r="M26" s="35"/>
      <c r="N26" s="28"/>
      <c r="O26" s="29"/>
      <c r="P26" s="29"/>
      <c r="Q26" s="177"/>
      <c r="R26" s="178"/>
      <c r="S26" s="194"/>
      <c r="T26" s="193"/>
      <c r="U26" s="193"/>
      <c r="V26" s="27"/>
    </row>
    <row r="27" spans="1:22" ht="18.75">
      <c r="A27" s="54" t="s">
        <v>61</v>
      </c>
      <c r="B27" s="131" t="str">
        <f>_xlfn.IFNA(VLOOKUP(A27,'Job Codes &amp; Descriptions'!$A$2:$D$101,3,FALSE),"-")</f>
        <v>-</v>
      </c>
      <c r="C27" s="27"/>
      <c r="D27" s="27"/>
      <c r="E27" s="27"/>
      <c r="F27" s="28"/>
      <c r="G27" s="28"/>
      <c r="H27" s="28"/>
      <c r="I27" s="27"/>
      <c r="J27" s="28"/>
      <c r="K27" s="27"/>
      <c r="L27" s="35"/>
      <c r="M27" s="35"/>
      <c r="N27" s="28"/>
      <c r="O27" s="29"/>
      <c r="P27" s="29"/>
      <c r="Q27" s="177"/>
      <c r="R27" s="178"/>
      <c r="S27" s="194"/>
      <c r="T27" s="193"/>
      <c r="U27" s="193"/>
      <c r="V27" s="27"/>
    </row>
    <row r="28" spans="1:22" ht="18.75">
      <c r="A28" s="54" t="s">
        <v>61</v>
      </c>
      <c r="B28" s="131" t="str">
        <f>_xlfn.IFNA(VLOOKUP(A28,'Job Codes &amp; Descriptions'!$A$2:$D$101,3,FALSE),"-")</f>
        <v>-</v>
      </c>
      <c r="C28" s="27"/>
      <c r="D28" s="27"/>
      <c r="E28" s="27"/>
      <c r="F28" s="28"/>
      <c r="G28" s="28"/>
      <c r="H28" s="28"/>
      <c r="I28" s="27"/>
      <c r="J28" s="28"/>
      <c r="K28" s="27"/>
      <c r="L28" s="35"/>
      <c r="M28" s="35"/>
      <c r="N28" s="28"/>
      <c r="O28" s="29"/>
      <c r="P28" s="29"/>
      <c r="Q28" s="177"/>
      <c r="R28" s="178"/>
      <c r="S28" s="194"/>
      <c r="T28" s="193"/>
      <c r="U28" s="193"/>
      <c r="V28" s="27"/>
    </row>
    <row r="29" spans="1:22" ht="18.75">
      <c r="A29" s="54" t="s">
        <v>61</v>
      </c>
      <c r="B29" s="131" t="str">
        <f>_xlfn.IFNA(VLOOKUP(A29,'Job Codes &amp; Descriptions'!$A$2:$D$101,3,FALSE),"-")</f>
        <v>-</v>
      </c>
      <c r="C29" s="27"/>
      <c r="D29" s="27"/>
      <c r="E29" s="27"/>
      <c r="F29" s="28"/>
      <c r="G29" s="28"/>
      <c r="H29" s="28"/>
      <c r="I29" s="27"/>
      <c r="J29" s="28"/>
      <c r="K29" s="27"/>
      <c r="L29" s="35"/>
      <c r="M29" s="35"/>
      <c r="N29" s="28"/>
      <c r="O29" s="29"/>
      <c r="P29" s="29"/>
      <c r="Q29" s="177"/>
      <c r="R29" s="178"/>
      <c r="S29" s="194"/>
      <c r="T29" s="193"/>
      <c r="U29" s="193"/>
      <c r="V29" s="27"/>
    </row>
    <row r="30" spans="1:22" ht="18.75">
      <c r="A30" s="54" t="s">
        <v>61</v>
      </c>
      <c r="B30" s="131" t="str">
        <f>_xlfn.IFNA(VLOOKUP(A30,'Job Codes &amp; Descriptions'!$A$2:$D$101,3,FALSE),"-")</f>
        <v>-</v>
      </c>
      <c r="C30" s="27"/>
      <c r="D30" s="27"/>
      <c r="E30" s="27"/>
      <c r="F30" s="28"/>
      <c r="G30" s="28"/>
      <c r="H30" s="28"/>
      <c r="I30" s="27"/>
      <c r="J30" s="28"/>
      <c r="K30" s="27"/>
      <c r="L30" s="35"/>
      <c r="M30" s="35"/>
      <c r="N30" s="28"/>
      <c r="O30" s="29"/>
      <c r="P30" s="29"/>
      <c r="Q30" s="177"/>
      <c r="R30" s="178"/>
      <c r="S30" s="194"/>
      <c r="T30" s="193"/>
      <c r="U30" s="193"/>
      <c r="V30" s="27"/>
    </row>
    <row r="31" spans="1:22" ht="18.75">
      <c r="A31" s="54" t="s">
        <v>61</v>
      </c>
      <c r="B31" s="131" t="str">
        <f>_xlfn.IFNA(VLOOKUP(A31,'Job Codes &amp; Descriptions'!$A$2:$D$101,3,FALSE),"-")</f>
        <v>-</v>
      </c>
      <c r="C31" s="27"/>
      <c r="D31" s="27"/>
      <c r="E31" s="27"/>
      <c r="F31" s="28"/>
      <c r="G31" s="28"/>
      <c r="H31" s="28"/>
      <c r="I31" s="27"/>
      <c r="J31" s="28"/>
      <c r="K31" s="27"/>
      <c r="L31" s="35"/>
      <c r="M31" s="35"/>
      <c r="N31" s="28"/>
      <c r="O31" s="29"/>
      <c r="P31" s="29"/>
      <c r="Q31" s="177"/>
      <c r="R31" s="178"/>
      <c r="S31" s="194"/>
      <c r="T31" s="193"/>
      <c r="U31" s="193"/>
      <c r="V31" s="27"/>
    </row>
    <row r="32" spans="1:22" ht="18.75">
      <c r="A32" s="54" t="s">
        <v>61</v>
      </c>
      <c r="B32" s="131" t="str">
        <f>_xlfn.IFNA(VLOOKUP(A32,'Job Codes &amp; Descriptions'!$A$2:$D$101,3,FALSE),"-")</f>
        <v>-</v>
      </c>
      <c r="C32" s="27"/>
      <c r="D32" s="27"/>
      <c r="E32" s="27"/>
      <c r="F32" s="28"/>
      <c r="G32" s="28"/>
      <c r="H32" s="28"/>
      <c r="I32" s="27"/>
      <c r="J32" s="28"/>
      <c r="K32" s="27"/>
      <c r="L32" s="35"/>
      <c r="M32" s="35"/>
      <c r="N32" s="28"/>
      <c r="O32" s="29"/>
      <c r="P32" s="29"/>
      <c r="Q32" s="177"/>
      <c r="R32" s="178"/>
      <c r="S32" s="194"/>
      <c r="T32" s="193"/>
      <c r="U32" s="193"/>
      <c r="V32" s="27"/>
    </row>
    <row r="33" spans="1:22" ht="18.75">
      <c r="A33" s="54" t="s">
        <v>61</v>
      </c>
      <c r="B33" s="131" t="str">
        <f>_xlfn.IFNA(VLOOKUP(A33,'Job Codes &amp; Descriptions'!$A$2:$D$101,3,FALSE),"-")</f>
        <v>-</v>
      </c>
      <c r="C33" s="27"/>
      <c r="D33" s="27"/>
      <c r="E33" s="27"/>
      <c r="F33" s="28"/>
      <c r="G33" s="28"/>
      <c r="H33" s="28"/>
      <c r="I33" s="27"/>
      <c r="J33" s="28"/>
      <c r="K33" s="27"/>
      <c r="L33" s="35"/>
      <c r="M33" s="35"/>
      <c r="N33" s="28"/>
      <c r="O33" s="29"/>
      <c r="P33" s="29"/>
      <c r="Q33" s="177"/>
      <c r="R33" s="178"/>
      <c r="S33" s="194"/>
      <c r="T33" s="193"/>
      <c r="U33" s="193"/>
      <c r="V33" s="27"/>
    </row>
    <row r="34" spans="1:22" ht="18.75">
      <c r="A34" s="54" t="s">
        <v>61</v>
      </c>
      <c r="B34" s="131" t="str">
        <f>_xlfn.IFNA(VLOOKUP(A34,'Job Codes &amp; Descriptions'!$A$2:$D$101,3,FALSE),"-")</f>
        <v>-</v>
      </c>
      <c r="C34" s="27"/>
      <c r="D34" s="27"/>
      <c r="E34" s="27"/>
      <c r="F34" s="28"/>
      <c r="G34" s="28"/>
      <c r="H34" s="28"/>
      <c r="I34" s="27"/>
      <c r="J34" s="28"/>
      <c r="K34" s="27"/>
      <c r="L34" s="35"/>
      <c r="M34" s="35"/>
      <c r="N34" s="28"/>
      <c r="O34" s="29"/>
      <c r="P34" s="29"/>
      <c r="Q34" s="177"/>
      <c r="R34" s="178"/>
      <c r="S34" s="194"/>
      <c r="T34" s="193"/>
      <c r="U34" s="193"/>
      <c r="V34" s="27"/>
    </row>
    <row r="35" spans="1:22" ht="18.75">
      <c r="A35" s="54" t="s">
        <v>61</v>
      </c>
      <c r="B35" s="131" t="str">
        <f>_xlfn.IFNA(VLOOKUP(A35,'Job Codes &amp; Descriptions'!$A$2:$D$101,3,FALSE),"-")</f>
        <v>-</v>
      </c>
      <c r="C35" s="27"/>
      <c r="D35" s="27"/>
      <c r="E35" s="27"/>
      <c r="F35" s="28"/>
      <c r="G35" s="28"/>
      <c r="H35" s="28"/>
      <c r="I35" s="27"/>
      <c r="J35" s="28"/>
      <c r="K35" s="27"/>
      <c r="L35" s="35"/>
      <c r="M35" s="35"/>
      <c r="N35" s="28"/>
      <c r="O35" s="29"/>
      <c r="P35" s="29"/>
      <c r="Q35" s="177"/>
      <c r="R35" s="178"/>
      <c r="S35" s="194"/>
      <c r="T35" s="193"/>
      <c r="U35" s="193"/>
      <c r="V35" s="27"/>
    </row>
    <row r="36" spans="1:22" ht="18.75">
      <c r="A36" s="54" t="s">
        <v>61</v>
      </c>
      <c r="B36" s="131" t="str">
        <f>_xlfn.IFNA(VLOOKUP(A36,'Job Codes &amp; Descriptions'!$A$2:$D$101,3,FALSE),"-")</f>
        <v>-</v>
      </c>
      <c r="C36" s="27"/>
      <c r="D36" s="27"/>
      <c r="E36" s="27"/>
      <c r="F36" s="28"/>
      <c r="G36" s="28"/>
      <c r="H36" s="28"/>
      <c r="I36" s="27"/>
      <c r="J36" s="28"/>
      <c r="K36" s="27"/>
      <c r="L36" s="35"/>
      <c r="M36" s="35"/>
      <c r="N36" s="28"/>
      <c r="O36" s="29"/>
      <c r="P36" s="29"/>
      <c r="Q36" s="177"/>
      <c r="R36" s="178"/>
      <c r="S36" s="194"/>
      <c r="T36" s="193"/>
      <c r="U36" s="193"/>
      <c r="V36" s="27"/>
    </row>
    <row r="37" spans="1:22" ht="18.75">
      <c r="A37" s="54" t="s">
        <v>61</v>
      </c>
      <c r="B37" s="131" t="str">
        <f>_xlfn.IFNA(VLOOKUP(A37,'Job Codes &amp; Descriptions'!$A$2:$D$101,3,FALSE),"-")</f>
        <v>-</v>
      </c>
      <c r="C37" s="27"/>
      <c r="D37" s="27"/>
      <c r="E37" s="27"/>
      <c r="F37" s="28"/>
      <c r="G37" s="28"/>
      <c r="H37" s="28"/>
      <c r="I37" s="27"/>
      <c r="J37" s="28"/>
      <c r="K37" s="27"/>
      <c r="L37" s="35"/>
      <c r="M37" s="35"/>
      <c r="N37" s="28"/>
      <c r="O37" s="29"/>
      <c r="P37" s="29"/>
      <c r="Q37" s="177"/>
      <c r="R37" s="178"/>
      <c r="S37" s="194"/>
      <c r="T37" s="193"/>
      <c r="U37" s="193"/>
      <c r="V37" s="27"/>
    </row>
    <row r="38" spans="1:22" ht="18.75">
      <c r="A38" s="54" t="s">
        <v>61</v>
      </c>
      <c r="B38" s="131" t="str">
        <f>_xlfn.IFNA(VLOOKUP(A38,'Job Codes &amp; Descriptions'!$A$2:$D$101,3,FALSE),"-")</f>
        <v>-</v>
      </c>
      <c r="C38" s="27"/>
      <c r="D38" s="27"/>
      <c r="E38" s="27"/>
      <c r="F38" s="28"/>
      <c r="G38" s="28"/>
      <c r="H38" s="28"/>
      <c r="I38" s="27"/>
      <c r="J38" s="28"/>
      <c r="K38" s="27"/>
      <c r="L38" s="35"/>
      <c r="M38" s="35"/>
      <c r="N38" s="28"/>
      <c r="O38" s="29"/>
      <c r="P38" s="29"/>
      <c r="Q38" s="177"/>
      <c r="R38" s="178"/>
      <c r="S38" s="194"/>
      <c r="T38" s="193"/>
      <c r="U38" s="193"/>
      <c r="V38" s="27"/>
    </row>
    <row r="39" spans="1:22" ht="18.75">
      <c r="A39" s="54" t="s">
        <v>61</v>
      </c>
      <c r="B39" s="131" t="str">
        <f>_xlfn.IFNA(VLOOKUP(A39,'Job Codes &amp; Descriptions'!$A$2:$D$101,3,FALSE),"-")</f>
        <v>-</v>
      </c>
      <c r="C39" s="27"/>
      <c r="D39" s="27"/>
      <c r="E39" s="27"/>
      <c r="F39" s="28"/>
      <c r="G39" s="28"/>
      <c r="H39" s="28"/>
      <c r="I39" s="27"/>
      <c r="J39" s="28"/>
      <c r="K39" s="27"/>
      <c r="L39" s="35"/>
      <c r="M39" s="35"/>
      <c r="N39" s="28"/>
      <c r="O39" s="29"/>
      <c r="P39" s="29"/>
      <c r="Q39" s="177"/>
      <c r="R39" s="178"/>
      <c r="S39" s="194"/>
      <c r="T39" s="193"/>
      <c r="U39" s="193"/>
      <c r="V39" s="27"/>
    </row>
    <row r="40" spans="1:22" ht="18.75">
      <c r="A40" s="54" t="s">
        <v>61</v>
      </c>
      <c r="B40" s="131" t="str">
        <f>_xlfn.IFNA(VLOOKUP(A40,'Job Codes &amp; Descriptions'!$A$2:$D$101,3,FALSE),"-")</f>
        <v>-</v>
      </c>
      <c r="C40" s="27"/>
      <c r="D40" s="27"/>
      <c r="E40" s="27"/>
      <c r="F40" s="28"/>
      <c r="G40" s="28"/>
      <c r="H40" s="28"/>
      <c r="I40" s="27"/>
      <c r="J40" s="28"/>
      <c r="K40" s="27"/>
      <c r="L40" s="35"/>
      <c r="M40" s="35"/>
      <c r="N40" s="28"/>
      <c r="O40" s="29"/>
      <c r="P40" s="29"/>
      <c r="Q40" s="177"/>
      <c r="R40" s="178"/>
      <c r="S40" s="194"/>
      <c r="T40" s="193"/>
      <c r="U40" s="193"/>
      <c r="V40" s="27"/>
    </row>
    <row r="41" spans="1:22" ht="18.75">
      <c r="A41" s="54" t="s">
        <v>61</v>
      </c>
      <c r="B41" s="131" t="str">
        <f>_xlfn.IFNA(VLOOKUP(A41,'Job Codes &amp; Descriptions'!$A$2:$D$101,3,FALSE),"-")</f>
        <v>-</v>
      </c>
      <c r="C41" s="27"/>
      <c r="D41" s="27"/>
      <c r="E41" s="27"/>
      <c r="F41" s="28"/>
      <c r="G41" s="28"/>
      <c r="H41" s="28"/>
      <c r="I41" s="27"/>
      <c r="J41" s="28"/>
      <c r="K41" s="27"/>
      <c r="L41" s="35"/>
      <c r="M41" s="35"/>
      <c r="N41" s="28"/>
      <c r="O41" s="29"/>
      <c r="P41" s="29"/>
      <c r="Q41" s="177"/>
      <c r="R41" s="178"/>
      <c r="S41" s="194"/>
      <c r="T41" s="193"/>
      <c r="U41" s="193"/>
      <c r="V41" s="27"/>
    </row>
    <row r="42" spans="1:22" ht="18.75">
      <c r="A42" s="54" t="s">
        <v>61</v>
      </c>
      <c r="B42" s="131" t="str">
        <f>_xlfn.IFNA(VLOOKUP(A42,'Job Codes &amp; Descriptions'!$A$2:$D$101,3,FALSE),"-")</f>
        <v>-</v>
      </c>
      <c r="C42" s="27"/>
      <c r="D42" s="27"/>
      <c r="E42" s="27"/>
      <c r="F42" s="28"/>
      <c r="G42" s="28"/>
      <c r="H42" s="28"/>
      <c r="I42" s="27"/>
      <c r="J42" s="28"/>
      <c r="K42" s="27"/>
      <c r="L42" s="35"/>
      <c r="M42" s="35"/>
      <c r="N42" s="28"/>
      <c r="O42" s="29"/>
      <c r="P42" s="29"/>
      <c r="Q42" s="177"/>
      <c r="R42" s="178"/>
      <c r="S42" s="194"/>
      <c r="T42" s="193"/>
      <c r="U42" s="193"/>
      <c r="V42" s="27"/>
    </row>
    <row r="43" spans="1:22" ht="18.75">
      <c r="A43" s="54" t="s">
        <v>61</v>
      </c>
      <c r="B43" s="131" t="str">
        <f>_xlfn.IFNA(VLOOKUP(A43,'Job Codes &amp; Descriptions'!$A$2:$D$101,3,FALSE),"-")</f>
        <v>-</v>
      </c>
      <c r="C43" s="27"/>
      <c r="D43" s="27"/>
      <c r="E43" s="27"/>
      <c r="F43" s="28"/>
      <c r="G43" s="28"/>
      <c r="H43" s="28"/>
      <c r="I43" s="27"/>
      <c r="J43" s="28"/>
      <c r="K43" s="27"/>
      <c r="L43" s="35"/>
      <c r="M43" s="35"/>
      <c r="N43" s="28"/>
      <c r="O43" s="29"/>
      <c r="P43" s="29"/>
      <c r="Q43" s="177"/>
      <c r="R43" s="178"/>
      <c r="S43" s="194"/>
      <c r="T43" s="193"/>
      <c r="U43" s="193"/>
      <c r="V43" s="27"/>
    </row>
    <row r="44" spans="1:22" ht="18.75">
      <c r="A44" s="54" t="s">
        <v>61</v>
      </c>
      <c r="B44" s="131" t="str">
        <f>_xlfn.IFNA(VLOOKUP(A44,'Job Codes &amp; Descriptions'!$A$2:$D$101,3,FALSE),"-")</f>
        <v>-</v>
      </c>
      <c r="C44" s="27"/>
      <c r="D44" s="27"/>
      <c r="E44" s="27"/>
      <c r="F44" s="28"/>
      <c r="G44" s="28"/>
      <c r="H44" s="28"/>
      <c r="I44" s="27"/>
      <c r="J44" s="28"/>
      <c r="K44" s="27"/>
      <c r="L44" s="35"/>
      <c r="M44" s="35"/>
      <c r="N44" s="28"/>
      <c r="O44" s="29"/>
      <c r="P44" s="29"/>
      <c r="Q44" s="177"/>
      <c r="R44" s="178"/>
      <c r="S44" s="194"/>
      <c r="T44" s="193"/>
      <c r="U44" s="193"/>
      <c r="V44" s="27"/>
    </row>
    <row r="45" spans="1:22" ht="18.75">
      <c r="A45" s="54" t="s">
        <v>61</v>
      </c>
      <c r="B45" s="131" t="str">
        <f>_xlfn.IFNA(VLOOKUP(A45,'Job Codes &amp; Descriptions'!$A$2:$D$101,3,FALSE),"-")</f>
        <v>-</v>
      </c>
      <c r="C45" s="27"/>
      <c r="D45" s="27"/>
      <c r="E45" s="27"/>
      <c r="F45" s="28"/>
      <c r="G45" s="28"/>
      <c r="H45" s="28"/>
      <c r="I45" s="27"/>
      <c r="J45" s="28"/>
      <c r="K45" s="27"/>
      <c r="L45" s="35"/>
      <c r="M45" s="35"/>
      <c r="N45" s="28"/>
      <c r="O45" s="29"/>
      <c r="P45" s="29"/>
      <c r="Q45" s="177"/>
      <c r="R45" s="178"/>
      <c r="S45" s="194"/>
      <c r="T45" s="193"/>
      <c r="U45" s="193"/>
      <c r="V45" s="27"/>
    </row>
    <row r="46" spans="1:22" ht="18.75">
      <c r="A46" s="54" t="s">
        <v>61</v>
      </c>
      <c r="B46" s="131" t="str">
        <f>_xlfn.IFNA(VLOOKUP(A46,'Job Codes &amp; Descriptions'!$A$2:$D$101,3,FALSE),"-")</f>
        <v>-</v>
      </c>
      <c r="C46" s="27"/>
      <c r="D46" s="27"/>
      <c r="E46" s="27"/>
      <c r="F46" s="28"/>
      <c r="G46" s="28"/>
      <c r="H46" s="28"/>
      <c r="I46" s="27"/>
      <c r="J46" s="28"/>
      <c r="K46" s="27"/>
      <c r="L46" s="35"/>
      <c r="M46" s="35"/>
      <c r="N46" s="28"/>
      <c r="O46" s="29"/>
      <c r="P46" s="29"/>
      <c r="Q46" s="177"/>
      <c r="R46" s="178"/>
      <c r="S46" s="194"/>
      <c r="T46" s="193"/>
      <c r="U46" s="193"/>
      <c r="V46" s="27"/>
    </row>
    <row r="47" spans="1:22" ht="18.75">
      <c r="A47" s="54" t="s">
        <v>61</v>
      </c>
      <c r="B47" s="131" t="str">
        <f>_xlfn.IFNA(VLOOKUP(A47,'Job Codes &amp; Descriptions'!$A$2:$D$101,3,FALSE),"-")</f>
        <v>-</v>
      </c>
      <c r="C47" s="27"/>
      <c r="D47" s="27"/>
      <c r="E47" s="27"/>
      <c r="F47" s="28"/>
      <c r="G47" s="28"/>
      <c r="H47" s="28"/>
      <c r="I47" s="27"/>
      <c r="J47" s="28"/>
      <c r="K47" s="27"/>
      <c r="L47" s="35"/>
      <c r="M47" s="35"/>
      <c r="N47" s="28"/>
      <c r="O47" s="29"/>
      <c r="P47" s="29"/>
      <c r="Q47" s="177"/>
      <c r="R47" s="178"/>
      <c r="S47" s="194"/>
      <c r="T47" s="193"/>
      <c r="U47" s="193"/>
      <c r="V47" s="27"/>
    </row>
    <row r="48" spans="1:22" ht="18.75">
      <c r="A48" s="54" t="s">
        <v>61</v>
      </c>
      <c r="B48" s="131" t="str">
        <f>_xlfn.IFNA(VLOOKUP(A48,'Job Codes &amp; Descriptions'!$A$2:$D$101,3,FALSE),"-")</f>
        <v>-</v>
      </c>
      <c r="C48" s="27"/>
      <c r="D48" s="27"/>
      <c r="E48" s="27"/>
      <c r="F48" s="28"/>
      <c r="G48" s="28"/>
      <c r="H48" s="28"/>
      <c r="I48" s="27"/>
      <c r="J48" s="28"/>
      <c r="K48" s="27"/>
      <c r="L48" s="35"/>
      <c r="M48" s="35"/>
      <c r="N48" s="28"/>
      <c r="O48" s="29"/>
      <c r="P48" s="29"/>
      <c r="Q48" s="177"/>
      <c r="R48" s="178"/>
      <c r="S48" s="194"/>
      <c r="T48" s="193"/>
      <c r="U48" s="193"/>
      <c r="V48" s="27"/>
    </row>
    <row r="49" spans="1:22" ht="18.75">
      <c r="A49" s="54" t="s">
        <v>61</v>
      </c>
      <c r="B49" s="131" t="str">
        <f>_xlfn.IFNA(VLOOKUP(A49,'Job Codes &amp; Descriptions'!$A$2:$D$101,3,FALSE),"-")</f>
        <v>-</v>
      </c>
      <c r="C49" s="27"/>
      <c r="D49" s="27"/>
      <c r="E49" s="27"/>
      <c r="F49" s="28"/>
      <c r="G49" s="28"/>
      <c r="H49" s="28"/>
      <c r="I49" s="27"/>
      <c r="J49" s="28"/>
      <c r="K49" s="27"/>
      <c r="L49" s="35"/>
      <c r="M49" s="35"/>
      <c r="N49" s="28"/>
      <c r="O49" s="29"/>
      <c r="P49" s="29"/>
      <c r="Q49" s="177"/>
      <c r="R49" s="178"/>
      <c r="S49" s="194"/>
      <c r="T49" s="193"/>
      <c r="U49" s="193"/>
      <c r="V49" s="27"/>
    </row>
    <row r="50" spans="1:22" ht="18.75">
      <c r="A50" s="54" t="s">
        <v>61</v>
      </c>
      <c r="B50" s="131" t="str">
        <f>_xlfn.IFNA(VLOOKUP(A50,'Job Codes &amp; Descriptions'!$A$2:$D$101,3,FALSE),"-")</f>
        <v>-</v>
      </c>
      <c r="C50" s="27"/>
      <c r="D50" s="27"/>
      <c r="E50" s="27"/>
      <c r="F50" s="28"/>
      <c r="G50" s="28"/>
      <c r="H50" s="28"/>
      <c r="I50" s="27"/>
      <c r="J50" s="28"/>
      <c r="K50" s="27"/>
      <c r="L50" s="35"/>
      <c r="M50" s="35"/>
      <c r="N50" s="28"/>
      <c r="O50" s="29"/>
      <c r="P50" s="29"/>
      <c r="Q50" s="177"/>
      <c r="R50" s="178"/>
      <c r="S50" s="194"/>
      <c r="T50" s="193"/>
      <c r="U50" s="193"/>
      <c r="V50" s="27"/>
    </row>
    <row r="51" spans="1:22" ht="18.75">
      <c r="A51" s="54" t="s">
        <v>61</v>
      </c>
      <c r="B51" s="131" t="str">
        <f>_xlfn.IFNA(VLOOKUP(A51,'Job Codes &amp; Descriptions'!$A$2:$D$101,3,FALSE),"-")</f>
        <v>-</v>
      </c>
      <c r="C51" s="27"/>
      <c r="D51" s="27"/>
      <c r="E51" s="27"/>
      <c r="F51" s="28"/>
      <c r="G51" s="28"/>
      <c r="H51" s="28"/>
      <c r="I51" s="27"/>
      <c r="J51" s="28"/>
      <c r="K51" s="27"/>
      <c r="L51" s="35"/>
      <c r="M51" s="35"/>
      <c r="N51" s="28"/>
      <c r="O51" s="29"/>
      <c r="P51" s="29"/>
      <c r="Q51" s="177"/>
      <c r="R51" s="178"/>
      <c r="S51" s="194"/>
      <c r="T51" s="193"/>
      <c r="U51" s="193"/>
      <c r="V51" s="27"/>
    </row>
    <row r="52" spans="1:22" ht="18.75">
      <c r="A52" s="54" t="s">
        <v>61</v>
      </c>
      <c r="B52" s="131" t="str">
        <f>_xlfn.IFNA(VLOOKUP(A52,'Job Codes &amp; Descriptions'!$A$2:$D$101,3,FALSE),"-")</f>
        <v>-</v>
      </c>
      <c r="C52" s="27"/>
      <c r="D52" s="27"/>
      <c r="E52" s="27"/>
      <c r="F52" s="28"/>
      <c r="G52" s="28"/>
      <c r="H52" s="28"/>
      <c r="I52" s="27"/>
      <c r="J52" s="28"/>
      <c r="K52" s="27"/>
      <c r="L52" s="35"/>
      <c r="M52" s="35"/>
      <c r="N52" s="28"/>
      <c r="O52" s="29"/>
      <c r="P52" s="29"/>
      <c r="Q52" s="177"/>
      <c r="R52" s="178"/>
      <c r="S52" s="194"/>
      <c r="T52" s="193"/>
      <c r="U52" s="193"/>
      <c r="V52" s="27"/>
    </row>
    <row r="53" spans="1:22" ht="18.75">
      <c r="A53" s="54" t="s">
        <v>61</v>
      </c>
      <c r="B53" s="131" t="str">
        <f>_xlfn.IFNA(VLOOKUP(A53,'Job Codes &amp; Descriptions'!$A$2:$D$101,3,FALSE),"-")</f>
        <v>-</v>
      </c>
      <c r="C53" s="27"/>
      <c r="D53" s="27"/>
      <c r="E53" s="27"/>
      <c r="F53" s="28"/>
      <c r="G53" s="28"/>
      <c r="H53" s="28"/>
      <c r="I53" s="27"/>
      <c r="J53" s="28"/>
      <c r="K53" s="27"/>
      <c r="L53" s="35"/>
      <c r="M53" s="35"/>
      <c r="N53" s="28"/>
      <c r="O53" s="29"/>
      <c r="P53" s="29"/>
      <c r="Q53" s="177"/>
      <c r="R53" s="178"/>
      <c r="S53" s="194"/>
      <c r="T53" s="193"/>
      <c r="U53" s="193"/>
      <c r="V53" s="27"/>
    </row>
    <row r="54" spans="1:22" ht="18.75">
      <c r="A54" s="54" t="s">
        <v>61</v>
      </c>
      <c r="B54" s="131" t="str">
        <f>_xlfn.IFNA(VLOOKUP(A54,'Job Codes &amp; Descriptions'!$A$2:$D$101,3,FALSE),"-")</f>
        <v>-</v>
      </c>
      <c r="C54" s="27"/>
      <c r="D54" s="27"/>
      <c r="E54" s="27"/>
      <c r="F54" s="28"/>
      <c r="G54" s="28"/>
      <c r="H54" s="28"/>
      <c r="I54" s="27"/>
      <c r="J54" s="28"/>
      <c r="K54" s="27"/>
      <c r="L54" s="35"/>
      <c r="M54" s="35"/>
      <c r="N54" s="28"/>
      <c r="O54" s="29"/>
      <c r="P54" s="29"/>
      <c r="Q54" s="177"/>
      <c r="R54" s="178"/>
      <c r="S54" s="194"/>
      <c r="T54" s="193"/>
      <c r="U54" s="193"/>
      <c r="V54" s="27"/>
    </row>
    <row r="55" spans="1:22" ht="18.75">
      <c r="A55" s="54" t="s">
        <v>61</v>
      </c>
      <c r="B55" s="131" t="str">
        <f>_xlfn.IFNA(VLOOKUP(A55,'Job Codes &amp; Descriptions'!$A$2:$D$101,3,FALSE),"-")</f>
        <v>-</v>
      </c>
      <c r="C55" s="27"/>
      <c r="D55" s="27"/>
      <c r="E55" s="27"/>
      <c r="F55" s="28"/>
      <c r="G55" s="28"/>
      <c r="H55" s="28"/>
      <c r="I55" s="27"/>
      <c r="J55" s="28"/>
      <c r="K55" s="27"/>
      <c r="L55" s="35"/>
      <c r="M55" s="35"/>
      <c r="N55" s="28"/>
      <c r="O55" s="29"/>
      <c r="P55" s="29"/>
      <c r="Q55" s="177"/>
      <c r="R55" s="178"/>
      <c r="S55" s="194"/>
      <c r="T55" s="193"/>
      <c r="U55" s="193"/>
      <c r="V55" s="27"/>
    </row>
    <row r="56" spans="1:22" ht="18.75">
      <c r="A56" s="54" t="s">
        <v>61</v>
      </c>
      <c r="B56" s="131" t="str">
        <f>_xlfn.IFNA(VLOOKUP(A56,'Job Codes &amp; Descriptions'!$A$2:$D$101,3,FALSE),"-")</f>
        <v>-</v>
      </c>
      <c r="C56" s="27"/>
      <c r="D56" s="27"/>
      <c r="E56" s="27"/>
      <c r="F56" s="28"/>
      <c r="G56" s="28"/>
      <c r="H56" s="28"/>
      <c r="I56" s="27"/>
      <c r="J56" s="28"/>
      <c r="K56" s="27"/>
      <c r="L56" s="35"/>
      <c r="M56" s="35"/>
      <c r="N56" s="28"/>
      <c r="O56" s="29"/>
      <c r="P56" s="29"/>
      <c r="Q56" s="177"/>
      <c r="R56" s="178"/>
      <c r="S56" s="194"/>
      <c r="T56" s="193"/>
      <c r="U56" s="193"/>
      <c r="V56" s="27"/>
    </row>
    <row r="57" spans="1:22" ht="18.75">
      <c r="A57" s="54" t="s">
        <v>61</v>
      </c>
      <c r="B57" s="131" t="str">
        <f>_xlfn.IFNA(VLOOKUP(A57,'Job Codes &amp; Descriptions'!$A$2:$D$101,3,FALSE),"-")</f>
        <v>-</v>
      </c>
      <c r="C57" s="27"/>
      <c r="D57" s="27"/>
      <c r="E57" s="27"/>
      <c r="F57" s="28"/>
      <c r="G57" s="28"/>
      <c r="H57" s="28"/>
      <c r="I57" s="27"/>
      <c r="J57" s="28"/>
      <c r="K57" s="27"/>
      <c r="L57" s="35"/>
      <c r="M57" s="35"/>
      <c r="N57" s="28"/>
      <c r="O57" s="29"/>
      <c r="P57" s="29"/>
      <c r="Q57" s="177"/>
      <c r="R57" s="178"/>
      <c r="S57" s="194"/>
      <c r="T57" s="193"/>
      <c r="U57" s="193"/>
      <c r="V57" s="27"/>
    </row>
    <row r="58" spans="1:22" ht="18.75">
      <c r="A58" s="54" t="s">
        <v>61</v>
      </c>
      <c r="B58" s="131" t="str">
        <f>_xlfn.IFNA(VLOOKUP(A58,'Job Codes &amp; Descriptions'!$A$2:$D$101,3,FALSE),"-")</f>
        <v>-</v>
      </c>
      <c r="C58" s="27"/>
      <c r="D58" s="27"/>
      <c r="E58" s="27"/>
      <c r="F58" s="28"/>
      <c r="G58" s="28"/>
      <c r="H58" s="28"/>
      <c r="I58" s="27"/>
      <c r="J58" s="28"/>
      <c r="K58" s="27"/>
      <c r="L58" s="35"/>
      <c r="M58" s="35"/>
      <c r="N58" s="28"/>
      <c r="O58" s="29"/>
      <c r="P58" s="29"/>
      <c r="Q58" s="177"/>
      <c r="R58" s="178"/>
      <c r="S58" s="194"/>
      <c r="T58" s="193"/>
      <c r="U58" s="193"/>
      <c r="V58" s="27"/>
    </row>
    <row r="59" spans="1:22" ht="18.75">
      <c r="A59" s="54" t="s">
        <v>61</v>
      </c>
      <c r="B59" s="131" t="str">
        <f>_xlfn.IFNA(VLOOKUP(A59,'Job Codes &amp; Descriptions'!$A$2:$D$101,3,FALSE),"-")</f>
        <v>-</v>
      </c>
      <c r="C59" s="27"/>
      <c r="D59" s="27"/>
      <c r="E59" s="27"/>
      <c r="F59" s="28"/>
      <c r="G59" s="28"/>
      <c r="H59" s="28"/>
      <c r="I59" s="27"/>
      <c r="J59" s="28"/>
      <c r="K59" s="27"/>
      <c r="L59" s="35"/>
      <c r="M59" s="35"/>
      <c r="N59" s="28"/>
      <c r="O59" s="29"/>
      <c r="P59" s="29"/>
      <c r="Q59" s="177"/>
      <c r="R59" s="178"/>
      <c r="S59" s="194"/>
      <c r="T59" s="193"/>
      <c r="U59" s="193"/>
      <c r="V59" s="27"/>
    </row>
    <row r="60" spans="1:22" ht="18.75">
      <c r="A60" s="54" t="s">
        <v>61</v>
      </c>
      <c r="B60" s="131" t="str">
        <f>_xlfn.IFNA(VLOOKUP(A60,'Job Codes &amp; Descriptions'!$A$2:$D$101,3,FALSE),"-")</f>
        <v>-</v>
      </c>
      <c r="C60" s="27"/>
      <c r="D60" s="27"/>
      <c r="E60" s="27"/>
      <c r="F60" s="28"/>
      <c r="G60" s="28"/>
      <c r="H60" s="28"/>
      <c r="I60" s="27"/>
      <c r="J60" s="28"/>
      <c r="K60" s="27"/>
      <c r="L60" s="35"/>
      <c r="M60" s="35"/>
      <c r="N60" s="28"/>
      <c r="O60" s="29"/>
      <c r="P60" s="29"/>
      <c r="Q60" s="177"/>
      <c r="R60" s="178"/>
      <c r="S60" s="194"/>
      <c r="T60" s="193"/>
      <c r="U60" s="193"/>
      <c r="V60" s="27"/>
    </row>
    <row r="61" spans="1:22" ht="18.75">
      <c r="A61" s="54" t="s">
        <v>61</v>
      </c>
      <c r="B61" s="131" t="str">
        <f>_xlfn.IFNA(VLOOKUP(A61,'Job Codes &amp; Descriptions'!$A$2:$D$101,3,FALSE),"-")</f>
        <v>-</v>
      </c>
      <c r="C61" s="27"/>
      <c r="D61" s="27"/>
      <c r="E61" s="27"/>
      <c r="F61" s="28"/>
      <c r="G61" s="28"/>
      <c r="H61" s="28"/>
      <c r="I61" s="27"/>
      <c r="J61" s="28"/>
      <c r="K61" s="27"/>
      <c r="L61" s="35"/>
      <c r="M61" s="35"/>
      <c r="N61" s="28"/>
      <c r="O61" s="29"/>
      <c r="P61" s="29"/>
      <c r="Q61" s="177"/>
      <c r="R61" s="178"/>
      <c r="S61" s="194"/>
      <c r="T61" s="193"/>
      <c r="U61" s="193"/>
      <c r="V61" s="27"/>
    </row>
    <row r="62" spans="1:22" ht="18.75">
      <c r="A62" s="54" t="s">
        <v>61</v>
      </c>
      <c r="B62" s="131" t="str">
        <f>_xlfn.IFNA(VLOOKUP(A62,'Job Codes &amp; Descriptions'!$A$2:$D$101,3,FALSE),"-")</f>
        <v>-</v>
      </c>
      <c r="C62" s="27"/>
      <c r="D62" s="27"/>
      <c r="E62" s="27"/>
      <c r="F62" s="28"/>
      <c r="G62" s="28"/>
      <c r="H62" s="28"/>
      <c r="I62" s="27"/>
      <c r="J62" s="28"/>
      <c r="K62" s="27"/>
      <c r="L62" s="35"/>
      <c r="M62" s="35"/>
      <c r="N62" s="28"/>
      <c r="O62" s="29"/>
      <c r="P62" s="29"/>
      <c r="Q62" s="177"/>
      <c r="R62" s="178"/>
      <c r="S62" s="194"/>
      <c r="T62" s="193"/>
      <c r="U62" s="193"/>
      <c r="V62" s="27"/>
    </row>
    <row r="63" spans="1:22" ht="18.75">
      <c r="A63" s="54" t="s">
        <v>61</v>
      </c>
      <c r="B63" s="131" t="str">
        <f>_xlfn.IFNA(VLOOKUP(A63,'Job Codes &amp; Descriptions'!$A$2:$D$101,3,FALSE),"-")</f>
        <v>-</v>
      </c>
      <c r="C63" s="27"/>
      <c r="D63" s="27"/>
      <c r="E63" s="27"/>
      <c r="F63" s="28"/>
      <c r="G63" s="28"/>
      <c r="H63" s="28"/>
      <c r="I63" s="27"/>
      <c r="J63" s="28"/>
      <c r="K63" s="27"/>
      <c r="L63" s="35"/>
      <c r="M63" s="35"/>
      <c r="N63" s="28"/>
      <c r="O63" s="29"/>
      <c r="P63" s="29"/>
      <c r="Q63" s="177"/>
      <c r="R63" s="178"/>
      <c r="S63" s="194"/>
      <c r="T63" s="193"/>
      <c r="U63" s="193"/>
      <c r="V63" s="27"/>
    </row>
    <row r="64" spans="1:22" ht="18.75">
      <c r="A64" s="54" t="s">
        <v>61</v>
      </c>
      <c r="B64" s="131" t="str">
        <f>_xlfn.IFNA(VLOOKUP(A64,'Job Codes &amp; Descriptions'!$A$2:$D$101,3,FALSE),"-")</f>
        <v>-</v>
      </c>
      <c r="C64" s="27"/>
      <c r="D64" s="27"/>
      <c r="E64" s="27"/>
      <c r="F64" s="28"/>
      <c r="G64" s="28"/>
      <c r="H64" s="28"/>
      <c r="I64" s="27"/>
      <c r="J64" s="28"/>
      <c r="K64" s="27"/>
      <c r="L64" s="35"/>
      <c r="M64" s="35"/>
      <c r="N64" s="28"/>
      <c r="O64" s="29"/>
      <c r="P64" s="29"/>
      <c r="Q64" s="177"/>
      <c r="R64" s="178"/>
      <c r="S64" s="194"/>
      <c r="T64" s="193"/>
      <c r="U64" s="193"/>
      <c r="V64" s="27"/>
    </row>
    <row r="65" spans="1:22" ht="18.75">
      <c r="A65" s="54" t="s">
        <v>61</v>
      </c>
      <c r="B65" s="131" t="str">
        <f>_xlfn.IFNA(VLOOKUP(A65,'Job Codes &amp; Descriptions'!$A$2:$D$101,3,FALSE),"-")</f>
        <v>-</v>
      </c>
      <c r="C65" s="27"/>
      <c r="D65" s="27"/>
      <c r="E65" s="27"/>
      <c r="F65" s="28"/>
      <c r="G65" s="28"/>
      <c r="H65" s="28"/>
      <c r="I65" s="27"/>
      <c r="J65" s="28"/>
      <c r="K65" s="27"/>
      <c r="L65" s="35"/>
      <c r="M65" s="35"/>
      <c r="N65" s="28"/>
      <c r="O65" s="29"/>
      <c r="P65" s="29"/>
      <c r="Q65" s="177"/>
      <c r="R65" s="178"/>
      <c r="S65" s="194"/>
      <c r="T65" s="193"/>
      <c r="U65" s="193"/>
      <c r="V65" s="27"/>
    </row>
    <row r="66" spans="1:22" ht="18.75">
      <c r="A66" s="54" t="s">
        <v>61</v>
      </c>
      <c r="B66" s="131" t="str">
        <f>_xlfn.IFNA(VLOOKUP(A66,'Job Codes &amp; Descriptions'!$A$2:$D$101,3,FALSE),"-")</f>
        <v>-</v>
      </c>
      <c r="C66" s="27"/>
      <c r="D66" s="27"/>
      <c r="E66" s="27"/>
      <c r="F66" s="28"/>
      <c r="G66" s="28"/>
      <c r="H66" s="28"/>
      <c r="I66" s="27"/>
      <c r="J66" s="28"/>
      <c r="K66" s="27"/>
      <c r="L66" s="35"/>
      <c r="M66" s="35"/>
      <c r="N66" s="28"/>
      <c r="O66" s="29"/>
      <c r="P66" s="29"/>
      <c r="Q66" s="177"/>
      <c r="R66" s="178"/>
      <c r="S66" s="194"/>
      <c r="T66" s="193"/>
      <c r="U66" s="193"/>
      <c r="V66" s="27"/>
    </row>
    <row r="67" spans="1:22" ht="18.75">
      <c r="A67" s="54" t="s">
        <v>61</v>
      </c>
      <c r="B67" s="131" t="str">
        <f>_xlfn.IFNA(VLOOKUP(A67,'Job Codes &amp; Descriptions'!$A$2:$D$101,3,FALSE),"-")</f>
        <v>-</v>
      </c>
      <c r="C67" s="27"/>
      <c r="D67" s="27"/>
      <c r="E67" s="27"/>
      <c r="F67" s="28"/>
      <c r="G67" s="28"/>
      <c r="H67" s="28"/>
      <c r="I67" s="27"/>
      <c r="J67" s="28"/>
      <c r="K67" s="27"/>
      <c r="L67" s="35"/>
      <c r="M67" s="35"/>
      <c r="N67" s="28"/>
      <c r="O67" s="29"/>
      <c r="P67" s="29"/>
      <c r="Q67" s="177"/>
      <c r="R67" s="178"/>
      <c r="S67" s="194"/>
      <c r="T67" s="193"/>
      <c r="U67" s="193"/>
      <c r="V67" s="27"/>
    </row>
    <row r="68" spans="1:22" ht="18.75">
      <c r="A68" s="54" t="s">
        <v>61</v>
      </c>
      <c r="B68" s="131" t="str">
        <f>_xlfn.IFNA(VLOOKUP(A68,'Job Codes &amp; Descriptions'!$A$2:$D$101,3,FALSE),"-")</f>
        <v>-</v>
      </c>
      <c r="C68" s="27"/>
      <c r="D68" s="27"/>
      <c r="E68" s="27"/>
      <c r="F68" s="28"/>
      <c r="G68" s="28"/>
      <c r="H68" s="28"/>
      <c r="I68" s="27"/>
      <c r="J68" s="28"/>
      <c r="K68" s="27"/>
      <c r="L68" s="35"/>
      <c r="M68" s="35"/>
      <c r="N68" s="28"/>
      <c r="O68" s="29"/>
      <c r="P68" s="29"/>
      <c r="Q68" s="177"/>
      <c r="R68" s="178"/>
      <c r="S68" s="194"/>
      <c r="T68" s="193"/>
      <c r="U68" s="193"/>
      <c r="V68" s="27"/>
    </row>
    <row r="69" spans="1:22" ht="18.75">
      <c r="A69" s="54" t="s">
        <v>61</v>
      </c>
      <c r="B69" s="131" t="str">
        <f>_xlfn.IFNA(VLOOKUP(A69,'Job Codes &amp; Descriptions'!$A$2:$D$101,3,FALSE),"-")</f>
        <v>-</v>
      </c>
      <c r="C69" s="27"/>
      <c r="D69" s="27"/>
      <c r="E69" s="27"/>
      <c r="F69" s="28"/>
      <c r="G69" s="28"/>
      <c r="H69" s="28"/>
      <c r="I69" s="27"/>
      <c r="J69" s="28"/>
      <c r="K69" s="27"/>
      <c r="L69" s="35"/>
      <c r="M69" s="35"/>
      <c r="N69" s="28"/>
      <c r="O69" s="29"/>
      <c r="P69" s="29"/>
      <c r="Q69" s="177"/>
      <c r="R69" s="178"/>
      <c r="S69" s="194"/>
      <c r="T69" s="193"/>
      <c r="U69" s="193"/>
      <c r="V69" s="27"/>
    </row>
    <row r="70" spans="1:22" ht="18.75">
      <c r="A70" s="54" t="s">
        <v>61</v>
      </c>
      <c r="B70" s="131" t="str">
        <f>_xlfn.IFNA(VLOOKUP(A70,'Job Codes &amp; Descriptions'!$A$2:$D$101,3,FALSE),"-")</f>
        <v>-</v>
      </c>
      <c r="C70" s="27"/>
      <c r="D70" s="27"/>
      <c r="E70" s="27"/>
      <c r="F70" s="28"/>
      <c r="G70" s="28"/>
      <c r="H70" s="28"/>
      <c r="I70" s="27"/>
      <c r="J70" s="28"/>
      <c r="K70" s="27"/>
      <c r="L70" s="35"/>
      <c r="M70" s="35"/>
      <c r="N70" s="28"/>
      <c r="O70" s="29"/>
      <c r="P70" s="29"/>
      <c r="Q70" s="177"/>
      <c r="R70" s="178"/>
      <c r="S70" s="194"/>
      <c r="T70" s="193"/>
      <c r="U70" s="193"/>
      <c r="V70" s="27"/>
    </row>
    <row r="71" spans="1:22" ht="18.75">
      <c r="A71" s="54" t="s">
        <v>61</v>
      </c>
      <c r="B71" s="131" t="str">
        <f>_xlfn.IFNA(VLOOKUP(A71,'Job Codes &amp; Descriptions'!$A$2:$D$101,3,FALSE),"-")</f>
        <v>-</v>
      </c>
      <c r="C71" s="27"/>
      <c r="D71" s="27"/>
      <c r="E71" s="27"/>
      <c r="F71" s="28"/>
      <c r="G71" s="28"/>
      <c r="H71" s="28"/>
      <c r="I71" s="27"/>
      <c r="J71" s="28"/>
      <c r="K71" s="27"/>
      <c r="L71" s="35"/>
      <c r="M71" s="35"/>
      <c r="N71" s="28"/>
      <c r="O71" s="29"/>
      <c r="P71" s="29"/>
      <c r="Q71" s="177"/>
      <c r="R71" s="178"/>
      <c r="S71" s="194"/>
      <c r="T71" s="193"/>
      <c r="U71" s="193"/>
      <c r="V71" s="27"/>
    </row>
    <row r="72" spans="1:22" ht="18.75">
      <c r="A72" s="54" t="s">
        <v>61</v>
      </c>
      <c r="B72" s="131" t="str">
        <f>_xlfn.IFNA(VLOOKUP(A72,'Job Codes &amp; Descriptions'!$A$2:$D$101,3,FALSE),"-")</f>
        <v>-</v>
      </c>
      <c r="C72" s="27"/>
      <c r="D72" s="27"/>
      <c r="E72" s="27"/>
      <c r="F72" s="28"/>
      <c r="G72" s="28"/>
      <c r="H72" s="28"/>
      <c r="I72" s="27"/>
      <c r="J72" s="28"/>
      <c r="K72" s="27"/>
      <c r="L72" s="35"/>
      <c r="M72" s="35"/>
      <c r="N72" s="28"/>
      <c r="O72" s="29"/>
      <c r="P72" s="29"/>
      <c r="Q72" s="177"/>
      <c r="R72" s="178"/>
      <c r="S72" s="194"/>
      <c r="T72" s="193"/>
      <c r="U72" s="193"/>
      <c r="V72" s="27"/>
    </row>
    <row r="73" spans="1:22" ht="18.75">
      <c r="A73" s="54" t="s">
        <v>61</v>
      </c>
      <c r="B73" s="131" t="str">
        <f>_xlfn.IFNA(VLOOKUP(A73,'Job Codes &amp; Descriptions'!$A$2:$D$101,3,FALSE),"-")</f>
        <v>-</v>
      </c>
      <c r="C73" s="27"/>
      <c r="D73" s="27"/>
      <c r="E73" s="27"/>
      <c r="F73" s="28"/>
      <c r="G73" s="28"/>
      <c r="H73" s="28"/>
      <c r="I73" s="27"/>
      <c r="J73" s="28"/>
      <c r="K73" s="27"/>
      <c r="L73" s="35"/>
      <c r="M73" s="35"/>
      <c r="N73" s="28"/>
      <c r="O73" s="29"/>
      <c r="P73" s="29"/>
      <c r="Q73" s="177"/>
      <c r="R73" s="178"/>
      <c r="S73" s="194"/>
      <c r="T73" s="193"/>
      <c r="U73" s="193"/>
      <c r="V73" s="27"/>
    </row>
    <row r="74" spans="1:22" ht="18.75">
      <c r="A74" s="54" t="s">
        <v>61</v>
      </c>
      <c r="B74" s="131" t="str">
        <f>_xlfn.IFNA(VLOOKUP(A74,'Job Codes &amp; Descriptions'!$A$2:$D$101,3,FALSE),"-")</f>
        <v>-</v>
      </c>
      <c r="C74" s="27"/>
      <c r="D74" s="27"/>
      <c r="E74" s="27"/>
      <c r="F74" s="28"/>
      <c r="G74" s="28"/>
      <c r="H74" s="28"/>
      <c r="I74" s="27"/>
      <c r="J74" s="28"/>
      <c r="K74" s="27"/>
      <c r="L74" s="35"/>
      <c r="M74" s="35"/>
      <c r="N74" s="28"/>
      <c r="O74" s="29"/>
      <c r="P74" s="29"/>
      <c r="Q74" s="177"/>
      <c r="R74" s="178"/>
      <c r="S74" s="194"/>
      <c r="T74" s="193"/>
      <c r="U74" s="193"/>
      <c r="V74" s="27"/>
    </row>
    <row r="75" spans="1:22" ht="18.75">
      <c r="A75" s="54" t="s">
        <v>61</v>
      </c>
      <c r="B75" s="131" t="str">
        <f>_xlfn.IFNA(VLOOKUP(A75,'Job Codes &amp; Descriptions'!$A$2:$D$101,3,FALSE),"-")</f>
        <v>-</v>
      </c>
      <c r="C75" s="27"/>
      <c r="D75" s="27"/>
      <c r="E75" s="27"/>
      <c r="F75" s="28"/>
      <c r="G75" s="28"/>
      <c r="H75" s="28"/>
      <c r="I75" s="27"/>
      <c r="J75" s="28"/>
      <c r="K75" s="27"/>
      <c r="L75" s="35"/>
      <c r="M75" s="35"/>
      <c r="N75" s="28"/>
      <c r="O75" s="29"/>
      <c r="P75" s="29"/>
      <c r="Q75" s="177"/>
      <c r="R75" s="178"/>
      <c r="S75" s="194"/>
      <c r="T75" s="193"/>
      <c r="U75" s="193"/>
      <c r="V75" s="27"/>
    </row>
    <row r="76" spans="1:22" ht="18.75">
      <c r="A76" s="54" t="s">
        <v>61</v>
      </c>
      <c r="B76" s="131" t="str">
        <f>_xlfn.IFNA(VLOOKUP(A76,'Job Codes &amp; Descriptions'!$A$2:$D$101,3,FALSE),"-")</f>
        <v>-</v>
      </c>
      <c r="C76" s="27"/>
      <c r="D76" s="27"/>
      <c r="E76" s="27"/>
      <c r="F76" s="28"/>
      <c r="G76" s="28"/>
      <c r="H76" s="28"/>
      <c r="I76" s="27"/>
      <c r="J76" s="28"/>
      <c r="K76" s="27"/>
      <c r="L76" s="35"/>
      <c r="M76" s="35"/>
      <c r="N76" s="28"/>
      <c r="O76" s="29"/>
      <c r="P76" s="29"/>
      <c r="Q76" s="177"/>
      <c r="R76" s="178"/>
      <c r="S76" s="194"/>
      <c r="T76" s="193"/>
      <c r="U76" s="193"/>
      <c r="V76" s="27"/>
    </row>
    <row r="77" spans="1:22" ht="18.75">
      <c r="A77" s="54" t="s">
        <v>61</v>
      </c>
      <c r="B77" s="131" t="str">
        <f>_xlfn.IFNA(VLOOKUP(A77,'Job Codes &amp; Descriptions'!$A$2:$D$101,3,FALSE),"-")</f>
        <v>-</v>
      </c>
      <c r="C77" s="27"/>
      <c r="D77" s="27"/>
      <c r="E77" s="27"/>
      <c r="F77" s="28"/>
      <c r="G77" s="28"/>
      <c r="H77" s="28"/>
      <c r="I77" s="27"/>
      <c r="J77" s="28"/>
      <c r="K77" s="27"/>
      <c r="L77" s="35"/>
      <c r="M77" s="35"/>
      <c r="N77" s="28"/>
      <c r="O77" s="29"/>
      <c r="P77" s="29"/>
      <c r="Q77" s="177"/>
      <c r="R77" s="178"/>
      <c r="S77" s="194"/>
      <c r="T77" s="193"/>
      <c r="U77" s="193"/>
      <c r="V77" s="27"/>
    </row>
    <row r="78" spans="1:22" ht="18.75">
      <c r="A78" s="54" t="s">
        <v>61</v>
      </c>
      <c r="B78" s="131" t="str">
        <f>_xlfn.IFNA(VLOOKUP(A78,'Job Codes &amp; Descriptions'!$A$2:$D$101,3,FALSE),"-")</f>
        <v>-</v>
      </c>
      <c r="C78" s="27"/>
      <c r="D78" s="27"/>
      <c r="E78" s="27"/>
      <c r="F78" s="28"/>
      <c r="G78" s="28"/>
      <c r="H78" s="28"/>
      <c r="I78" s="27"/>
      <c r="J78" s="28"/>
      <c r="K78" s="27"/>
      <c r="L78" s="35"/>
      <c r="M78" s="35"/>
      <c r="N78" s="28"/>
      <c r="O78" s="29"/>
      <c r="P78" s="29"/>
      <c r="Q78" s="177"/>
      <c r="R78" s="178"/>
      <c r="S78" s="194"/>
      <c r="T78" s="193"/>
      <c r="U78" s="193"/>
      <c r="V78" s="27"/>
    </row>
    <row r="79" spans="1:22" ht="18.75">
      <c r="A79" s="54" t="s">
        <v>61</v>
      </c>
      <c r="B79" s="131" t="str">
        <f>_xlfn.IFNA(VLOOKUP(A79,'Job Codes &amp; Descriptions'!$A$2:$D$101,3,FALSE),"-")</f>
        <v>-</v>
      </c>
      <c r="C79" s="27"/>
      <c r="D79" s="27"/>
      <c r="E79" s="27"/>
      <c r="F79" s="28"/>
      <c r="G79" s="28"/>
      <c r="H79" s="28"/>
      <c r="I79" s="27"/>
      <c r="J79" s="28"/>
      <c r="K79" s="27"/>
      <c r="L79" s="35"/>
      <c r="M79" s="35"/>
      <c r="N79" s="28"/>
      <c r="O79" s="29"/>
      <c r="P79" s="29"/>
      <c r="Q79" s="177"/>
      <c r="R79" s="178"/>
      <c r="S79" s="194"/>
      <c r="T79" s="193"/>
      <c r="U79" s="193"/>
      <c r="V79" s="27"/>
    </row>
    <row r="80" spans="1:22" ht="18.75">
      <c r="A80" s="54" t="s">
        <v>61</v>
      </c>
      <c r="B80" s="131" t="str">
        <f>_xlfn.IFNA(VLOOKUP(A80,'Job Codes &amp; Descriptions'!$A$2:$D$101,3,FALSE),"-")</f>
        <v>-</v>
      </c>
      <c r="C80" s="27"/>
      <c r="D80" s="27"/>
      <c r="E80" s="27"/>
      <c r="F80" s="28"/>
      <c r="G80" s="28"/>
      <c r="H80" s="28"/>
      <c r="I80" s="27"/>
      <c r="J80" s="28"/>
      <c r="K80" s="27"/>
      <c r="L80" s="35"/>
      <c r="M80" s="35"/>
      <c r="N80" s="28"/>
      <c r="O80" s="29"/>
      <c r="P80" s="29"/>
      <c r="Q80" s="177"/>
      <c r="R80" s="178"/>
      <c r="S80" s="194"/>
      <c r="T80" s="193"/>
      <c r="U80" s="193"/>
      <c r="V80" s="27"/>
    </row>
    <row r="81" spans="1:22" ht="18.75">
      <c r="A81" s="54" t="s">
        <v>61</v>
      </c>
      <c r="B81" s="131" t="str">
        <f>_xlfn.IFNA(VLOOKUP(A81,'Job Codes &amp; Descriptions'!$A$2:$D$101,3,FALSE),"-")</f>
        <v>-</v>
      </c>
      <c r="C81" s="27"/>
      <c r="D81" s="27"/>
      <c r="E81" s="27"/>
      <c r="F81" s="28"/>
      <c r="G81" s="28"/>
      <c r="H81" s="28"/>
      <c r="I81" s="27"/>
      <c r="J81" s="28"/>
      <c r="K81" s="27"/>
      <c r="L81" s="35"/>
      <c r="M81" s="35"/>
      <c r="N81" s="28"/>
      <c r="O81" s="29"/>
      <c r="P81" s="29"/>
      <c r="Q81" s="177"/>
      <c r="R81" s="178"/>
      <c r="S81" s="194"/>
      <c r="T81" s="193"/>
      <c r="U81" s="193"/>
      <c r="V81" s="27"/>
    </row>
    <row r="82" spans="1:22" ht="18.75">
      <c r="A82" s="54" t="s">
        <v>61</v>
      </c>
      <c r="B82" s="131" t="str">
        <f>_xlfn.IFNA(VLOOKUP(A82,'Job Codes &amp; Descriptions'!$A$2:$D$101,3,FALSE),"-")</f>
        <v>-</v>
      </c>
      <c r="C82" s="27"/>
      <c r="D82" s="27"/>
      <c r="E82" s="27"/>
      <c r="F82" s="28"/>
      <c r="G82" s="28"/>
      <c r="H82" s="28"/>
      <c r="I82" s="27"/>
      <c r="J82" s="28"/>
      <c r="K82" s="27"/>
      <c r="L82" s="35"/>
      <c r="M82" s="35"/>
      <c r="N82" s="28"/>
      <c r="O82" s="29"/>
      <c r="P82" s="29"/>
      <c r="Q82" s="177"/>
      <c r="R82" s="178"/>
      <c r="S82" s="194"/>
      <c r="T82" s="193"/>
      <c r="U82" s="193"/>
      <c r="V82" s="27"/>
    </row>
    <row r="83" spans="1:22" ht="18.75">
      <c r="A83" s="54" t="s">
        <v>61</v>
      </c>
      <c r="B83" s="131" t="str">
        <f>_xlfn.IFNA(VLOOKUP(A83,'Job Codes &amp; Descriptions'!$A$2:$D$101,3,FALSE),"-")</f>
        <v>-</v>
      </c>
      <c r="C83" s="27"/>
      <c r="D83" s="27"/>
      <c r="E83" s="27"/>
      <c r="F83" s="28"/>
      <c r="G83" s="28"/>
      <c r="H83" s="28"/>
      <c r="I83" s="27"/>
      <c r="J83" s="28"/>
      <c r="K83" s="27"/>
      <c r="L83" s="35"/>
      <c r="M83" s="35"/>
      <c r="N83" s="28"/>
      <c r="O83" s="29"/>
      <c r="P83" s="29"/>
      <c r="Q83" s="177"/>
      <c r="R83" s="178"/>
      <c r="S83" s="194"/>
      <c r="T83" s="193"/>
      <c r="U83" s="193"/>
      <c r="V83" s="27"/>
    </row>
    <row r="84" spans="1:22" ht="18.75">
      <c r="A84" s="54" t="s">
        <v>61</v>
      </c>
      <c r="B84" s="131" t="str">
        <f>_xlfn.IFNA(VLOOKUP(A84,'Job Codes &amp; Descriptions'!$A$2:$D$101,3,FALSE),"-")</f>
        <v>-</v>
      </c>
      <c r="C84" s="27"/>
      <c r="D84" s="27"/>
      <c r="E84" s="27"/>
      <c r="F84" s="28"/>
      <c r="G84" s="28"/>
      <c r="H84" s="28"/>
      <c r="I84" s="27"/>
      <c r="J84" s="28"/>
      <c r="K84" s="27"/>
      <c r="L84" s="35"/>
      <c r="M84" s="35"/>
      <c r="N84" s="28"/>
      <c r="O84" s="29"/>
      <c r="P84" s="29"/>
      <c r="Q84" s="177"/>
      <c r="R84" s="178"/>
      <c r="S84" s="194"/>
      <c r="T84" s="193"/>
      <c r="U84" s="193"/>
      <c r="V84" s="27"/>
    </row>
    <row r="85" spans="1:22" ht="18.75">
      <c r="A85" s="54" t="s">
        <v>61</v>
      </c>
      <c r="B85" s="131" t="str">
        <f>_xlfn.IFNA(VLOOKUP(A85,'Job Codes &amp; Descriptions'!$A$2:$D$101,3,FALSE),"-")</f>
        <v>-</v>
      </c>
      <c r="C85" s="27"/>
      <c r="D85" s="27"/>
      <c r="E85" s="27"/>
      <c r="F85" s="28"/>
      <c r="G85" s="28"/>
      <c r="H85" s="28"/>
      <c r="I85" s="27"/>
      <c r="J85" s="28"/>
      <c r="K85" s="27"/>
      <c r="L85" s="35"/>
      <c r="M85" s="35"/>
      <c r="N85" s="28"/>
      <c r="O85" s="29"/>
      <c r="P85" s="29"/>
      <c r="Q85" s="177"/>
      <c r="R85" s="178"/>
      <c r="S85" s="194"/>
      <c r="T85" s="193"/>
      <c r="U85" s="193"/>
      <c r="V85" s="27"/>
    </row>
    <row r="86" spans="1:22" ht="18.75">
      <c r="A86" s="54" t="s">
        <v>61</v>
      </c>
      <c r="B86" s="131" t="str">
        <f>_xlfn.IFNA(VLOOKUP(A86,'Job Codes &amp; Descriptions'!$A$2:$D$101,3,FALSE),"-")</f>
        <v>-</v>
      </c>
      <c r="C86" s="27"/>
      <c r="D86" s="27"/>
      <c r="E86" s="27"/>
      <c r="F86" s="28"/>
      <c r="G86" s="28"/>
      <c r="H86" s="28"/>
      <c r="I86" s="27"/>
      <c r="J86" s="28"/>
      <c r="K86" s="27"/>
      <c r="L86" s="35"/>
      <c r="M86" s="35"/>
      <c r="N86" s="28"/>
      <c r="O86" s="29"/>
      <c r="P86" s="29"/>
      <c r="Q86" s="177"/>
      <c r="R86" s="178"/>
      <c r="S86" s="194"/>
      <c r="T86" s="193"/>
      <c r="U86" s="193"/>
      <c r="V86" s="27"/>
    </row>
    <row r="87" spans="1:22" ht="18.75">
      <c r="A87" s="54" t="s">
        <v>61</v>
      </c>
      <c r="B87" s="131" t="str">
        <f>_xlfn.IFNA(VLOOKUP(A87,'Job Codes &amp; Descriptions'!$A$2:$D$101,3,FALSE),"-")</f>
        <v>-</v>
      </c>
      <c r="C87" s="27"/>
      <c r="D87" s="27"/>
      <c r="E87" s="27"/>
      <c r="F87" s="28"/>
      <c r="G87" s="28"/>
      <c r="H87" s="28"/>
      <c r="I87" s="27"/>
      <c r="J87" s="28"/>
      <c r="K87" s="27"/>
      <c r="L87" s="35"/>
      <c r="M87" s="35"/>
      <c r="N87" s="28"/>
      <c r="O87" s="29"/>
      <c r="P87" s="29"/>
      <c r="Q87" s="177"/>
      <c r="R87" s="178"/>
      <c r="S87" s="194"/>
      <c r="T87" s="193"/>
      <c r="U87" s="193"/>
      <c r="V87" s="27"/>
    </row>
    <row r="88" spans="1:22" ht="18.75">
      <c r="A88" s="54" t="s">
        <v>61</v>
      </c>
      <c r="B88" s="131" t="str">
        <f>_xlfn.IFNA(VLOOKUP(A88,'Job Codes &amp; Descriptions'!$A$2:$D$101,3,FALSE),"-")</f>
        <v>-</v>
      </c>
      <c r="C88" s="27"/>
      <c r="D88" s="27"/>
      <c r="E88" s="27"/>
      <c r="F88" s="28"/>
      <c r="G88" s="28"/>
      <c r="H88" s="28"/>
      <c r="I88" s="27"/>
      <c r="J88" s="28"/>
      <c r="K88" s="27"/>
      <c r="L88" s="35"/>
      <c r="M88" s="35"/>
      <c r="N88" s="28"/>
      <c r="O88" s="29"/>
      <c r="P88" s="29"/>
      <c r="Q88" s="177"/>
      <c r="R88" s="178"/>
      <c r="S88" s="194"/>
      <c r="T88" s="193"/>
      <c r="U88" s="193"/>
      <c r="V88" s="27"/>
    </row>
    <row r="89" spans="1:22" ht="18.75">
      <c r="A89" s="54" t="s">
        <v>61</v>
      </c>
      <c r="B89" s="131" t="str">
        <f>_xlfn.IFNA(VLOOKUP(A89,'Job Codes &amp; Descriptions'!$A$2:$D$101,3,FALSE),"-")</f>
        <v>-</v>
      </c>
      <c r="C89" s="27"/>
      <c r="D89" s="27"/>
      <c r="E89" s="27"/>
      <c r="F89" s="28"/>
      <c r="G89" s="28"/>
      <c r="H89" s="28"/>
      <c r="I89" s="27"/>
      <c r="J89" s="28"/>
      <c r="K89" s="27"/>
      <c r="L89" s="35"/>
      <c r="M89" s="35"/>
      <c r="N89" s="28"/>
      <c r="O89" s="29"/>
      <c r="P89" s="29"/>
      <c r="Q89" s="177"/>
      <c r="R89" s="178"/>
      <c r="S89" s="194"/>
      <c r="T89" s="193"/>
      <c r="U89" s="193"/>
      <c r="V89" s="27"/>
    </row>
    <row r="90" spans="1:22" ht="18.75">
      <c r="A90" s="54" t="s">
        <v>61</v>
      </c>
      <c r="B90" s="131" t="str">
        <f>_xlfn.IFNA(VLOOKUP(A90,'Job Codes &amp; Descriptions'!$A$2:$D$101,3,FALSE),"-")</f>
        <v>-</v>
      </c>
      <c r="C90" s="27"/>
      <c r="D90" s="27"/>
      <c r="E90" s="27"/>
      <c r="F90" s="28"/>
      <c r="G90" s="28"/>
      <c r="H90" s="28"/>
      <c r="I90" s="27"/>
      <c r="J90" s="28"/>
      <c r="K90" s="27"/>
      <c r="L90" s="35"/>
      <c r="M90" s="35"/>
      <c r="N90" s="28"/>
      <c r="O90" s="29"/>
      <c r="P90" s="29"/>
      <c r="Q90" s="177"/>
      <c r="R90" s="178"/>
      <c r="S90" s="194"/>
      <c r="T90" s="193"/>
      <c r="U90" s="193"/>
      <c r="V90" s="27"/>
    </row>
    <row r="91" spans="1:22" ht="18.75">
      <c r="A91" s="54" t="s">
        <v>61</v>
      </c>
      <c r="B91" s="131" t="str">
        <f>_xlfn.IFNA(VLOOKUP(A91,'Job Codes &amp; Descriptions'!$A$2:$D$101,3,FALSE),"-")</f>
        <v>-</v>
      </c>
      <c r="C91" s="27"/>
      <c r="D91" s="27"/>
      <c r="E91" s="27"/>
      <c r="F91" s="28"/>
      <c r="G91" s="28"/>
      <c r="H91" s="28"/>
      <c r="I91" s="27"/>
      <c r="J91" s="28"/>
      <c r="K91" s="27"/>
      <c r="L91" s="35"/>
      <c r="M91" s="35"/>
      <c r="N91" s="28"/>
      <c r="O91" s="29"/>
      <c r="P91" s="29"/>
      <c r="Q91" s="177"/>
      <c r="R91" s="178"/>
      <c r="S91" s="194"/>
      <c r="T91" s="193"/>
      <c r="U91" s="193"/>
      <c r="V91" s="27"/>
    </row>
    <row r="92" spans="1:22" ht="18.75">
      <c r="A92" s="54" t="s">
        <v>61</v>
      </c>
      <c r="B92" s="131" t="str">
        <f>_xlfn.IFNA(VLOOKUP(A92,'Job Codes &amp; Descriptions'!$A$2:$D$101,3,FALSE),"-")</f>
        <v>-</v>
      </c>
      <c r="C92" s="27"/>
      <c r="D92" s="27"/>
      <c r="E92" s="27"/>
      <c r="F92" s="28"/>
      <c r="G92" s="28"/>
      <c r="H92" s="28"/>
      <c r="I92" s="27"/>
      <c r="J92" s="28"/>
      <c r="K92" s="27"/>
      <c r="L92" s="35"/>
      <c r="M92" s="35"/>
      <c r="N92" s="28"/>
      <c r="O92" s="29"/>
      <c r="P92" s="29"/>
      <c r="Q92" s="177"/>
      <c r="R92" s="178"/>
      <c r="S92" s="194"/>
      <c r="T92" s="193"/>
      <c r="U92" s="193"/>
      <c r="V92" s="27"/>
    </row>
    <row r="93" spans="1:22" ht="18.75">
      <c r="A93" s="54" t="s">
        <v>61</v>
      </c>
      <c r="B93" s="131" t="str">
        <f>_xlfn.IFNA(VLOOKUP(A93,'Job Codes &amp; Descriptions'!$A$2:$D$101,3,FALSE),"-")</f>
        <v>-</v>
      </c>
      <c r="C93" s="27"/>
      <c r="D93" s="27"/>
      <c r="E93" s="27"/>
      <c r="F93" s="28"/>
      <c r="G93" s="28"/>
      <c r="H93" s="28"/>
      <c r="I93" s="27"/>
      <c r="J93" s="28"/>
      <c r="K93" s="27"/>
      <c r="L93" s="35"/>
      <c r="M93" s="35"/>
      <c r="N93" s="28"/>
      <c r="O93" s="29"/>
      <c r="P93" s="29"/>
      <c r="Q93" s="177"/>
      <c r="R93" s="178"/>
      <c r="S93" s="194"/>
      <c r="T93" s="193"/>
      <c r="U93" s="193"/>
      <c r="V93" s="27"/>
    </row>
    <row r="94" spans="1:22" ht="18.75">
      <c r="A94" s="54" t="s">
        <v>61</v>
      </c>
      <c r="B94" s="131" t="str">
        <f>_xlfn.IFNA(VLOOKUP(A94,'Job Codes &amp; Descriptions'!$A$2:$D$101,3,FALSE),"-")</f>
        <v>-</v>
      </c>
      <c r="C94" s="27"/>
      <c r="D94" s="27"/>
      <c r="E94" s="27"/>
      <c r="F94" s="28"/>
      <c r="G94" s="28"/>
      <c r="H94" s="28"/>
      <c r="I94" s="27"/>
      <c r="J94" s="28"/>
      <c r="K94" s="27"/>
      <c r="L94" s="35"/>
      <c r="M94" s="35"/>
      <c r="N94" s="28"/>
      <c r="O94" s="29"/>
      <c r="P94" s="29"/>
      <c r="Q94" s="177"/>
      <c r="R94" s="178"/>
      <c r="S94" s="194"/>
      <c r="T94" s="193"/>
      <c r="U94" s="193"/>
      <c r="V94" s="27"/>
    </row>
    <row r="95" spans="1:22" ht="18.75">
      <c r="A95" s="54" t="s">
        <v>61</v>
      </c>
      <c r="B95" s="131" t="str">
        <f>_xlfn.IFNA(VLOOKUP(A95,'Job Codes &amp; Descriptions'!$A$2:$D$101,3,FALSE),"-")</f>
        <v>-</v>
      </c>
      <c r="C95" s="27"/>
      <c r="D95" s="27"/>
      <c r="E95" s="27"/>
      <c r="F95" s="28"/>
      <c r="G95" s="28"/>
      <c r="H95" s="28"/>
      <c r="I95" s="27"/>
      <c r="J95" s="28"/>
      <c r="K95" s="27"/>
      <c r="L95" s="35"/>
      <c r="M95" s="35"/>
      <c r="N95" s="28"/>
      <c r="O95" s="29"/>
      <c r="P95" s="29"/>
      <c r="Q95" s="177"/>
      <c r="R95" s="178"/>
      <c r="S95" s="194"/>
      <c r="T95" s="193"/>
      <c r="U95" s="193"/>
      <c r="V95" s="27"/>
    </row>
    <row r="96" spans="1:22" ht="18.75">
      <c r="A96" s="54" t="s">
        <v>61</v>
      </c>
      <c r="B96" s="131" t="str">
        <f>_xlfn.IFNA(VLOOKUP(A96,'Job Codes &amp; Descriptions'!$A$2:$D$101,3,FALSE),"-")</f>
        <v>-</v>
      </c>
      <c r="C96" s="27"/>
      <c r="D96" s="27"/>
      <c r="E96" s="27"/>
      <c r="F96" s="28"/>
      <c r="G96" s="28"/>
      <c r="H96" s="28"/>
      <c r="I96" s="27"/>
      <c r="J96" s="28"/>
      <c r="K96" s="27"/>
      <c r="L96" s="35"/>
      <c r="M96" s="35"/>
      <c r="N96" s="28"/>
      <c r="O96" s="29"/>
      <c r="P96" s="29"/>
      <c r="Q96" s="177"/>
      <c r="R96" s="178"/>
      <c r="S96" s="194"/>
      <c r="T96" s="193"/>
      <c r="U96" s="193"/>
      <c r="V96" s="27"/>
    </row>
    <row r="97" spans="1:22" ht="18.75">
      <c r="A97" s="54" t="s">
        <v>61</v>
      </c>
      <c r="B97" s="131" t="str">
        <f>_xlfn.IFNA(VLOOKUP(A97,'Job Codes &amp; Descriptions'!$A$2:$D$101,3,FALSE),"-")</f>
        <v>-</v>
      </c>
      <c r="C97" s="27"/>
      <c r="D97" s="27"/>
      <c r="E97" s="27"/>
      <c r="F97" s="28"/>
      <c r="G97" s="28"/>
      <c r="H97" s="28"/>
      <c r="I97" s="27"/>
      <c r="J97" s="28"/>
      <c r="K97" s="27"/>
      <c r="L97" s="35"/>
      <c r="M97" s="35"/>
      <c r="N97" s="28"/>
      <c r="O97" s="29"/>
      <c r="P97" s="29"/>
      <c r="Q97" s="177"/>
      <c r="R97" s="178"/>
      <c r="S97" s="194"/>
      <c r="T97" s="193"/>
      <c r="U97" s="193"/>
      <c r="V97" s="27"/>
    </row>
    <row r="98" spans="1:22" ht="18.75">
      <c r="A98" s="55" t="s">
        <v>61</v>
      </c>
      <c r="B98" s="131" t="str">
        <f>_xlfn.IFNA(VLOOKUP(A98,'Job Codes &amp; Descriptions'!$A$2:$D$101,3,FALSE),"-")</f>
        <v>-</v>
      </c>
      <c r="C98" s="27"/>
      <c r="D98" s="27"/>
      <c r="E98" s="27"/>
      <c r="F98" s="28"/>
      <c r="G98" s="28"/>
      <c r="H98" s="28"/>
      <c r="I98" s="27"/>
      <c r="J98" s="28"/>
      <c r="K98" s="27"/>
      <c r="L98" s="35"/>
      <c r="M98" s="35"/>
      <c r="N98" s="28"/>
      <c r="O98" s="29"/>
      <c r="P98" s="29"/>
      <c r="Q98" s="177"/>
      <c r="R98" s="178"/>
      <c r="S98" s="194"/>
      <c r="T98" s="193"/>
      <c r="U98" s="193"/>
      <c r="V98" s="27"/>
    </row>
    <row r="99" spans="1:22" ht="18.75">
      <c r="A99" s="56" t="s">
        <v>61</v>
      </c>
      <c r="B99" s="131" t="str">
        <f>_xlfn.IFNA(VLOOKUP(A99,'Job Codes &amp; Descriptions'!$A$2:$D$101,3,FALSE),"-")</f>
        <v>-</v>
      </c>
      <c r="C99" s="27"/>
      <c r="D99" s="27"/>
      <c r="E99" s="27"/>
      <c r="F99" s="28"/>
      <c r="G99" s="28"/>
      <c r="H99" s="28"/>
      <c r="I99" s="27"/>
      <c r="J99" s="28"/>
      <c r="K99" s="27"/>
      <c r="L99" s="35"/>
      <c r="M99" s="35"/>
      <c r="N99" s="28"/>
      <c r="O99" s="29"/>
      <c r="P99" s="29"/>
      <c r="Q99" s="177"/>
      <c r="R99" s="178"/>
      <c r="S99" s="194"/>
      <c r="T99" s="193"/>
      <c r="U99" s="193"/>
      <c r="V99" s="27"/>
    </row>
  </sheetData>
  <sheetProtection algorithmName="SHA-512" hashValue="qcOdhJ6zTG+cEJlJdqLLxChyi7JwFiCfKjgVXq7XI6Gr+btwuacHOCtrL15375BNT3sfGUOwIMdytPOj9VdwaA==" saltValue="DGFB/9KcUdb5vkLtGcJvWw==" spinCount="100000" sheet="1" objects="1" scenarios="1"/>
  <mergeCells count="12">
    <mergeCell ref="E6:G6"/>
    <mergeCell ref="I6:J6"/>
    <mergeCell ref="K6:O6"/>
    <mergeCell ref="P6:S6"/>
    <mergeCell ref="A2:C2"/>
    <mergeCell ref="A3:C3"/>
    <mergeCell ref="A4:C4"/>
    <mergeCell ref="A5:C5"/>
    <mergeCell ref="A6:B6"/>
    <mergeCell ref="C6:D6"/>
    <mergeCell ref="D2:F2"/>
    <mergeCell ref="D3:F4"/>
  </mergeCells>
  <conditionalFormatting sqref="S8">
    <cfRule type="expression" dxfId="11" priority="24">
      <formula>AND($P8="Other - Describe in Comments",$S8="")</formula>
    </cfRule>
  </conditionalFormatting>
  <conditionalFormatting sqref="S9">
    <cfRule type="expression" dxfId="10" priority="23">
      <formula>AND($P9="Other - Describe in Comments",$S9="")</formula>
    </cfRule>
  </conditionalFormatting>
  <conditionalFormatting sqref="A9:A99">
    <cfRule type="containsText" dxfId="9" priority="2" operator="containsText" text="Drop Down Menu">
      <formula>NOT(ISERROR(SEARCH("Drop Down Menu",A9)))</formula>
    </cfRule>
    <cfRule type="cellIs" dxfId="8" priority="16" operator="equal">
      <formula>""</formula>
    </cfRule>
  </conditionalFormatting>
  <conditionalFormatting sqref="P9">
    <cfRule type="expression" dxfId="7" priority="10">
      <formula>AND(OR($Q9&lt;&gt;"",$R9&lt;&gt;""),$P9="")</formula>
    </cfRule>
  </conditionalFormatting>
  <conditionalFormatting sqref="S10:S99">
    <cfRule type="expression" dxfId="6" priority="6">
      <formula>AND($P10="Other - Describe in Comments",$S10="")</formula>
    </cfRule>
  </conditionalFormatting>
  <conditionalFormatting sqref="P10:P99">
    <cfRule type="expression" dxfId="5" priority="3">
      <formula>AND(OR($Q10&lt;&gt;"",$R10&lt;&gt;""),$P10="")</formula>
    </cfRule>
  </conditionalFormatting>
  <dataValidations count="10">
    <dataValidation type="decimal" allowBlank="1" showInputMessage="1" showErrorMessage="1" error="Please enter average hourly rate as $$.$$, leave blank if job does not exist at your organization.  " sqref="H8:H99">
      <formula1>0</formula1>
      <formula2>500</formula2>
    </dataValidation>
    <dataValidation type="decimal" allowBlank="1" showInputMessage="1" showErrorMessage="1" error="Please enter pay/wage structure maximum as $$.$$, leave blank if job does not have a defined structure" sqref="G8:G99">
      <formula1>0</formula1>
      <formula2>500</formula2>
    </dataValidation>
    <dataValidation type="decimal" allowBlank="1" showInputMessage="1" showErrorMessage="1" error="Please enter pay/wage structure minimum as $$.$$, leave blank if job does not have a defined structure" sqref="F8:F99">
      <formula1>0</formula1>
      <formula2>500</formula2>
    </dataValidation>
    <dataValidation type="list" allowBlank="1" showInputMessage="1" showErrorMessage="1" error="Please answer &quot;Y&quot; for Yes or &quot;N&quot; for No, blank cells will be taken as &quot;No&quot;" sqref="E8:E99 K8:K99 I8:I99">
      <formula1>"Y,N"</formula1>
    </dataValidation>
    <dataValidation type="decimal" allowBlank="1" showInputMessage="1" showErrorMessage="1" error="Please enter percentage between 0% and 100%" sqref="R8:R99 O8:O99">
      <formula1>0</formula1>
      <formula2>1</formula2>
    </dataValidation>
    <dataValidation type="list" allowBlank="1" showInputMessage="1" showErrorMessage="1" sqref="P8:P99">
      <formula1>Per_Case_Equivalent</formula1>
    </dataValidation>
    <dataValidation type="decimal" allowBlank="1" showInputMessage="1" showErrorMessage="1" error="Please enter number between $0 and $1,000,000" sqref="J8:J99 Q8:Q99 N8:N99">
      <formula1>0</formula1>
      <formula2>1000000</formula2>
    </dataValidation>
    <dataValidation type="list" allowBlank="1" showErrorMessage="1" sqref="A9">
      <formula1>Account_Manager_Rep____Generic</formula1>
    </dataValidation>
    <dataValidation type="decimal" allowBlank="1" showInputMessage="1" showErrorMessage="1" error="Please enter number of target CE  between 0 and 1,000,000" sqref="M8 L8:L99">
      <formula1>0</formula1>
      <formula2>1000000</formula2>
    </dataValidation>
    <dataValidation type="decimal" allowBlank="1" showInputMessage="1" showErrorMessage="1" error="Please enter number of actual CE  between 0 and 1,000,000" sqref="M9:M99">
      <formula1>0</formula1>
      <formula2>1000000</formula2>
    </dataValidation>
  </dataValidations>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21" id="{980C6920-D7CB-4F6D-BD5F-EDB50C02B3A6}">
            <xm:f>AND(OR($P9=Coding!$A$15,$P9=Coding!$A$18,$P9=Coding!$A$19,$P9=Coding!$A$20,$P9=Coding!$A$21,$P9=Coding!$A$22),$Q9="")</xm:f>
            <x14:dxf>
              <fill>
                <patternFill>
                  <bgColor theme="7"/>
                </patternFill>
              </fill>
            </x14:dxf>
          </x14:cfRule>
          <xm:sqref>Q9</xm:sqref>
        </x14:conditionalFormatting>
        <x14:conditionalFormatting xmlns:xm="http://schemas.microsoft.com/office/excel/2006/main">
          <x14:cfRule type="expression" priority="15" id="{C870633F-8B01-4CFB-A113-7C5672ED9F5A}">
            <xm:f>AND(OR($P9=Coding!$A$16,$P9=Coding!$A$17),$R9="")</xm:f>
            <x14:dxf>
              <fill>
                <patternFill>
                  <bgColor theme="7"/>
                </patternFill>
              </fill>
            </x14:dxf>
          </x14:cfRule>
          <xm:sqref>R9</xm:sqref>
        </x14:conditionalFormatting>
        <x14:conditionalFormatting xmlns:xm="http://schemas.microsoft.com/office/excel/2006/main">
          <x14:cfRule type="expression" priority="5" id="{0E6AEA46-8297-44B7-97F6-BA766F28EDD3}">
            <xm:f>AND(OR($P10=Coding!$A$15,$P10=Coding!$A$18,$P10=Coding!$A$19,$P10=Coding!$A$20,$P10=Coding!$A$21,$P10=Coding!$A$22),$Q10="")</xm:f>
            <x14:dxf>
              <fill>
                <patternFill>
                  <bgColor theme="7"/>
                </patternFill>
              </fill>
            </x14:dxf>
          </x14:cfRule>
          <xm:sqref>Q10:Q99</xm:sqref>
        </x14:conditionalFormatting>
        <x14:conditionalFormatting xmlns:xm="http://schemas.microsoft.com/office/excel/2006/main">
          <x14:cfRule type="expression" priority="4" id="{861FF575-B889-41DD-A58B-F0ABD90BB6D2}">
            <xm:f>AND(OR($P10=Coding!$A$16,$P10=Coding!$A$17),$R10="")</xm:f>
            <x14:dxf>
              <fill>
                <patternFill>
                  <bgColor theme="7"/>
                </patternFill>
              </fill>
            </x14:dxf>
          </x14:cfRule>
          <xm:sqref>R10:R99</xm:sqref>
        </x14:conditionalFormatting>
        <x14:conditionalFormatting xmlns:xm="http://schemas.microsoft.com/office/excel/2006/main">
          <x14:cfRule type="expression" priority="1" id="{34A07828-F287-4A22-9797-2A919FEE2E02}">
            <xm:f>AND(OR('1- Brewery Information'!$C$9="Yes",'1- Brewery Information'!$C$9="Other"),$F$3="")</xm:f>
            <x14:dxf>
              <fill>
                <patternFill>
                  <bgColor theme="7"/>
                </patternFill>
              </fill>
            </x14:dxf>
          </x14:cfRule>
          <xm:sqref>D3:F4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ErrorMessage="1">
          <x14:formula1>
            <xm:f>Coding!$A$1:$A$11</xm:f>
          </x14:formula1>
          <xm:sqref>A10:A99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030A0"/>
  </sheetPr>
  <dimension ref="A1:U36"/>
  <sheetViews>
    <sheetView zoomScaleNormal="100" zoomScalePageLayoutView="80" workbookViewId="0">
      <pane ySplit="5" topLeftCell="A6" activePane="bottomLeft" state="frozen"/>
      <selection activeCell="C5" sqref="C5"/>
      <selection pane="bottomLeft"/>
    </sheetView>
  </sheetViews>
  <sheetFormatPr defaultColWidth="8.875" defaultRowHeight="15"/>
  <cols>
    <col min="1" max="1" width="59.125" style="159" customWidth="1"/>
    <col min="2" max="2" width="11.125" style="159" customWidth="1"/>
    <col min="3" max="19" width="8.875" style="159"/>
    <col min="20" max="20" width="12" style="159" customWidth="1"/>
    <col min="21" max="21" width="11.5" style="159" customWidth="1"/>
    <col min="22" max="16384" width="8.875" style="159"/>
  </cols>
  <sheetData>
    <row r="1" spans="1:20" ht="18" customHeight="1">
      <c r="A1" s="187" t="s">
        <v>4</v>
      </c>
      <c r="B1" s="188"/>
      <c r="C1" s="189"/>
      <c r="D1" s="156"/>
      <c r="E1" s="157"/>
      <c r="F1" s="157"/>
      <c r="G1" s="157"/>
      <c r="H1" s="157"/>
      <c r="I1" s="158"/>
      <c r="J1" s="158"/>
      <c r="K1" s="158"/>
      <c r="L1" s="158"/>
    </row>
    <row r="2" spans="1:20" ht="18" customHeight="1">
      <c r="A2" s="340" t="s">
        <v>320</v>
      </c>
      <c r="B2" s="341"/>
      <c r="C2" s="342"/>
      <c r="D2" s="156"/>
      <c r="E2" s="157"/>
      <c r="F2" s="157"/>
      <c r="G2" s="157"/>
      <c r="H2" s="157"/>
      <c r="I2" s="158"/>
      <c r="J2" s="158"/>
      <c r="K2" s="158"/>
      <c r="L2" s="158"/>
    </row>
    <row r="3" spans="1:20" ht="24" customHeight="1">
      <c r="A3" s="340" t="s">
        <v>5</v>
      </c>
      <c r="B3" s="341"/>
      <c r="C3" s="342"/>
      <c r="D3" s="156"/>
      <c r="E3" s="157"/>
      <c r="F3" s="157"/>
      <c r="G3" s="157"/>
      <c r="H3" s="157"/>
      <c r="I3" s="158"/>
      <c r="J3" s="158"/>
      <c r="K3" s="158"/>
      <c r="L3" s="158"/>
    </row>
    <row r="4" spans="1:20" ht="24" customHeight="1">
      <c r="A4" s="340" t="s">
        <v>86</v>
      </c>
      <c r="B4" s="341"/>
      <c r="C4" s="342"/>
      <c r="D4" s="156"/>
      <c r="E4" s="157"/>
      <c r="F4" s="157"/>
      <c r="G4" s="157"/>
      <c r="H4" s="157"/>
      <c r="I4" s="158"/>
      <c r="J4" s="158"/>
      <c r="K4" s="158"/>
      <c r="L4" s="158"/>
    </row>
    <row r="5" spans="1:20" ht="24" customHeight="1">
      <c r="A5" s="343" t="s">
        <v>413</v>
      </c>
      <c r="B5" s="344"/>
      <c r="C5" s="345"/>
    </row>
    <row r="6" spans="1:20">
      <c r="A6" s="160"/>
      <c r="B6" s="160"/>
      <c r="C6" s="160"/>
    </row>
    <row r="7" spans="1:20" ht="30.75" thickBot="1">
      <c r="A7" s="161" t="s">
        <v>417</v>
      </c>
      <c r="B7" s="162" t="s">
        <v>316</v>
      </c>
      <c r="C7" s="163" t="s">
        <v>317</v>
      </c>
    </row>
    <row r="8" spans="1:20" ht="15.75" thickTop="1">
      <c r="A8" s="161"/>
      <c r="B8" s="164"/>
      <c r="C8" s="164"/>
    </row>
    <row r="9" spans="1:20">
      <c r="A9" s="160"/>
      <c r="B9" s="160"/>
    </row>
    <row r="10" spans="1:20">
      <c r="A10" s="160"/>
      <c r="B10" s="160"/>
    </row>
    <row r="11" spans="1:20" ht="45.75" thickBot="1">
      <c r="A11" s="161" t="s">
        <v>418</v>
      </c>
      <c r="B11" s="162" t="s">
        <v>318</v>
      </c>
      <c r="C11" s="163" t="s">
        <v>319</v>
      </c>
    </row>
    <row r="12" spans="1:20" ht="15.75" thickTop="1">
      <c r="A12" s="160"/>
      <c r="B12" s="164"/>
      <c r="C12" s="164"/>
    </row>
    <row r="13" spans="1:20">
      <c r="A13" s="160"/>
      <c r="B13" s="160"/>
    </row>
    <row r="14" spans="1:20">
      <c r="A14" s="160"/>
      <c r="B14" s="160"/>
    </row>
    <row r="15" spans="1:20" ht="90.75" thickBot="1">
      <c r="A15" s="161" t="s">
        <v>310</v>
      </c>
      <c r="B15" s="162" t="s">
        <v>285</v>
      </c>
      <c r="C15" s="165" t="s">
        <v>286</v>
      </c>
      <c r="D15" s="162" t="s">
        <v>287</v>
      </c>
      <c r="E15" s="165" t="s">
        <v>288</v>
      </c>
      <c r="F15" s="162" t="s">
        <v>289</v>
      </c>
      <c r="G15" s="165" t="s">
        <v>393</v>
      </c>
      <c r="H15" s="162" t="s">
        <v>290</v>
      </c>
      <c r="I15" s="165" t="s">
        <v>291</v>
      </c>
      <c r="J15" s="162" t="s">
        <v>292</v>
      </c>
      <c r="K15" s="165" t="s">
        <v>394</v>
      </c>
      <c r="L15" s="162" t="s">
        <v>293</v>
      </c>
      <c r="M15" s="165" t="s">
        <v>294</v>
      </c>
      <c r="N15" s="162" t="s">
        <v>295</v>
      </c>
      <c r="O15" s="165" t="s">
        <v>395</v>
      </c>
      <c r="P15" s="162" t="s">
        <v>296</v>
      </c>
      <c r="Q15" s="165" t="s">
        <v>297</v>
      </c>
      <c r="R15" s="162" t="s">
        <v>396</v>
      </c>
      <c r="S15" s="165" t="s">
        <v>298</v>
      </c>
      <c r="T15" s="162" t="s">
        <v>298</v>
      </c>
    </row>
    <row r="16" spans="1:20" ht="15.75" thickTop="1">
      <c r="B16" s="166"/>
      <c r="C16" s="166"/>
      <c r="D16" s="166"/>
      <c r="E16" s="166"/>
      <c r="F16" s="166"/>
      <c r="G16" s="166"/>
      <c r="H16" s="166"/>
      <c r="I16" s="166"/>
      <c r="J16" s="166"/>
      <c r="K16" s="166"/>
      <c r="L16" s="166"/>
      <c r="M16" s="166"/>
      <c r="N16" s="166"/>
      <c r="O16" s="166"/>
      <c r="P16" s="166"/>
      <c r="Q16" s="166"/>
      <c r="R16" s="166"/>
      <c r="S16" s="166"/>
      <c r="T16" s="166"/>
    </row>
    <row r="17" spans="1:21">
      <c r="B17" s="167"/>
      <c r="C17" s="167"/>
      <c r="D17" s="167"/>
      <c r="E17" s="167"/>
      <c r="F17" s="167"/>
      <c r="G17" s="167"/>
      <c r="H17" s="167"/>
      <c r="I17" s="167"/>
      <c r="J17" s="167"/>
      <c r="K17" s="167"/>
      <c r="L17" s="167"/>
      <c r="M17" s="167"/>
      <c r="N17" s="167"/>
      <c r="O17" s="167"/>
      <c r="P17" s="167"/>
      <c r="Q17" s="167"/>
      <c r="R17" s="167"/>
      <c r="S17" s="167"/>
      <c r="T17" s="167"/>
      <c r="U17" s="168"/>
    </row>
    <row r="20" spans="1:21" ht="52.5" customHeight="1" thickBot="1">
      <c r="A20" s="161" t="s">
        <v>281</v>
      </c>
      <c r="B20" s="170" t="s">
        <v>282</v>
      </c>
      <c r="C20" s="171" t="s">
        <v>283</v>
      </c>
      <c r="D20" s="170" t="s">
        <v>284</v>
      </c>
    </row>
    <row r="21" spans="1:21" ht="15.75" thickTop="1">
      <c r="B21" s="166"/>
      <c r="C21" s="166"/>
      <c r="D21" s="166"/>
    </row>
    <row r="24" spans="1:21">
      <c r="I24" s="167"/>
      <c r="J24" s="167"/>
      <c r="K24" s="167"/>
      <c r="L24" s="167"/>
      <c r="M24" s="167"/>
      <c r="N24" s="167"/>
      <c r="O24" s="167"/>
      <c r="P24" s="167"/>
      <c r="Q24" s="167"/>
    </row>
    <row r="25" spans="1:21" ht="15.75" customHeight="1">
      <c r="I25" s="167"/>
      <c r="J25" s="167"/>
      <c r="K25" s="167"/>
      <c r="L25" s="167"/>
      <c r="M25" s="167"/>
      <c r="N25" s="167"/>
      <c r="O25" s="167"/>
      <c r="P25" s="167"/>
      <c r="Q25" s="167"/>
    </row>
    <row r="26" spans="1:21" ht="51.75" customHeight="1" thickBot="1">
      <c r="A26" s="161" t="s">
        <v>311</v>
      </c>
      <c r="B26" s="330" t="s">
        <v>299</v>
      </c>
      <c r="C26" s="331"/>
      <c r="D26" s="332" t="s">
        <v>300</v>
      </c>
      <c r="E26" s="333"/>
      <c r="F26" s="330" t="s">
        <v>381</v>
      </c>
      <c r="G26" s="331"/>
      <c r="I26" s="167"/>
      <c r="J26" s="346"/>
      <c r="K26" s="346"/>
      <c r="L26" s="346"/>
      <c r="M26" s="346"/>
      <c r="N26" s="167"/>
      <c r="O26" s="167"/>
      <c r="P26" s="167"/>
      <c r="Q26" s="167"/>
    </row>
    <row r="27" spans="1:21" ht="15.75" thickTop="1">
      <c r="B27" s="336"/>
      <c r="C27" s="337"/>
      <c r="D27" s="336"/>
      <c r="E27" s="337"/>
      <c r="F27" s="336"/>
      <c r="G27" s="337"/>
      <c r="I27" s="167"/>
      <c r="J27" s="329"/>
      <c r="K27" s="329"/>
      <c r="L27" s="329"/>
      <c r="M27" s="329"/>
      <c r="N27" s="167"/>
      <c r="O27" s="167"/>
      <c r="P27" s="167"/>
      <c r="Q27" s="167"/>
    </row>
    <row r="28" spans="1:21">
      <c r="I28" s="167"/>
      <c r="J28" s="167"/>
      <c r="K28" s="167"/>
      <c r="L28" s="167"/>
      <c r="M28" s="167"/>
      <c r="N28" s="167"/>
      <c r="O28" s="167"/>
      <c r="P28" s="167"/>
      <c r="Q28" s="167"/>
    </row>
    <row r="29" spans="1:21">
      <c r="I29" s="167"/>
      <c r="J29" s="167"/>
      <c r="K29" s="167"/>
      <c r="L29" s="167"/>
      <c r="M29" s="167"/>
      <c r="N29" s="167"/>
      <c r="O29" s="167"/>
      <c r="P29" s="167"/>
      <c r="Q29" s="167"/>
    </row>
    <row r="30" spans="1:21" ht="15.75" customHeight="1">
      <c r="E30" s="169"/>
      <c r="K30" s="167"/>
      <c r="L30" s="167"/>
      <c r="M30" s="167"/>
      <c r="N30" s="167"/>
      <c r="O30" s="167"/>
      <c r="P30" s="167"/>
      <c r="Q30" s="167"/>
      <c r="R30" s="167"/>
      <c r="S30" s="167"/>
    </row>
    <row r="31" spans="1:21" ht="30.75" thickBot="1">
      <c r="A31" s="161" t="s">
        <v>312</v>
      </c>
      <c r="B31" s="330" t="s">
        <v>314</v>
      </c>
      <c r="C31" s="331"/>
      <c r="D31" s="332" t="s">
        <v>315</v>
      </c>
      <c r="E31" s="333"/>
      <c r="O31" s="167"/>
      <c r="P31" s="167"/>
      <c r="Q31" s="167"/>
      <c r="R31" s="167"/>
      <c r="S31" s="167"/>
    </row>
    <row r="32" spans="1:21" ht="15.75" thickTop="1">
      <c r="B32" s="334"/>
      <c r="C32" s="335"/>
      <c r="D32" s="338"/>
      <c r="E32" s="339"/>
    </row>
    <row r="34" spans="1:7" ht="40.5" customHeight="1">
      <c r="A34" s="161"/>
      <c r="B34" s="161"/>
    </row>
    <row r="35" spans="1:7" ht="33" customHeight="1" thickBot="1">
      <c r="A35" s="161" t="s">
        <v>313</v>
      </c>
      <c r="B35" s="330" t="s">
        <v>301</v>
      </c>
      <c r="C35" s="331"/>
      <c r="D35" s="332" t="s">
        <v>302</v>
      </c>
      <c r="E35" s="333"/>
      <c r="F35" s="330" t="s">
        <v>303</v>
      </c>
      <c r="G35" s="331"/>
    </row>
    <row r="36" spans="1:7" ht="15.75" thickTop="1">
      <c r="B36" s="334"/>
      <c r="C36" s="335"/>
      <c r="D36" s="334"/>
      <c r="E36" s="335"/>
      <c r="F36" s="334"/>
      <c r="G36" s="335"/>
    </row>
  </sheetData>
  <sheetProtection algorithmName="SHA-512" hashValue="a2wrcPEFwUSoaQTRBBb0G9cmB6m1wE0JMsSDgXe2swC4o96meV30/1I1m6ViTIfn2eiLrPfZRiRQUEfsaTxa4Q==" saltValue="Evyg4PLy9bB/SUgLs0eSLA==" spinCount="100000" sheet="1" objects="1" scenarios="1"/>
  <mergeCells count="24">
    <mergeCell ref="A2:C2"/>
    <mergeCell ref="A3:C3"/>
    <mergeCell ref="A4:C4"/>
    <mergeCell ref="A5:C5"/>
    <mergeCell ref="L26:M26"/>
    <mergeCell ref="J26:K26"/>
    <mergeCell ref="B26:C26"/>
    <mergeCell ref="D26:E26"/>
    <mergeCell ref="F26:G26"/>
    <mergeCell ref="J27:K27"/>
    <mergeCell ref="L27:M27"/>
    <mergeCell ref="B31:C31"/>
    <mergeCell ref="D31:E31"/>
    <mergeCell ref="F36:G36"/>
    <mergeCell ref="B27:C27"/>
    <mergeCell ref="D27:E27"/>
    <mergeCell ref="B36:C36"/>
    <mergeCell ref="D36:E36"/>
    <mergeCell ref="B35:C35"/>
    <mergeCell ref="D35:E35"/>
    <mergeCell ref="F35:G35"/>
    <mergeCell ref="B32:C32"/>
    <mergeCell ref="D32:E32"/>
    <mergeCell ref="F27:G27"/>
  </mergeCells>
  <dataValidations count="4">
    <dataValidation type="decimal" allowBlank="1" showInputMessage="1" showErrorMessage="1" error="Please enter percentage between 0% and 100%" sqref="B16:T16 B21:D21">
      <formula1>0</formula1>
      <formula2>1</formula2>
    </dataValidation>
    <dataValidation type="decimal" allowBlank="1" showInputMessage="1" showErrorMessage="1" error="Please enter % between 0% and 100%" sqref="B32:E32 B36:G36">
      <formula1>0</formula1>
      <formula2>1</formula2>
    </dataValidation>
    <dataValidation type="whole" allowBlank="1" showInputMessage="1" showErrorMessage="1" error="Please enter whole number" sqref="B27:G27">
      <formula1>0</formula1>
      <formula2>1000</formula2>
    </dataValidation>
    <dataValidation type="list" allowBlank="1" showInputMessage="1" showErrorMessage="1" error="Please answer &quot;Y&quot; for Yes or &quot;N&quot; for No" sqref="B8:C8 B12:C12">
      <formula1>"Y,N"</formula1>
    </dataValidation>
  </dataValidations>
  <pageMargins left="0.7" right="0.7" top="0.75" bottom="0.75" header="0.3" footer="0.3"/>
  <pageSetup orientation="portrait" horizontalDpi="4294967293" verticalDpi="4294967293"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7030A0"/>
  </sheetPr>
  <dimension ref="A1:L68"/>
  <sheetViews>
    <sheetView workbookViewId="0">
      <pane ySplit="5" topLeftCell="A6" activePane="bottomLeft" state="frozen"/>
      <selection activeCell="C5" sqref="C5"/>
      <selection pane="bottomLeft" activeCell="I6" sqref="I6:J6"/>
    </sheetView>
  </sheetViews>
  <sheetFormatPr defaultColWidth="10.875" defaultRowHeight="15.75"/>
  <cols>
    <col min="1" max="1" width="11" style="133" hidden="1" customWidth="1"/>
    <col min="2" max="2" width="7.625" style="133" hidden="1" customWidth="1"/>
    <col min="3" max="3" width="9.25" style="133" hidden="1" customWidth="1"/>
    <col min="4" max="4" width="13.5" style="133" hidden="1" customWidth="1"/>
    <col min="5" max="5" width="9.25" style="133" hidden="1" customWidth="1"/>
    <col min="6" max="6" width="11.75" style="133" hidden="1" customWidth="1"/>
    <col min="7" max="7" width="11.25" style="133" hidden="1" customWidth="1"/>
    <col min="8" max="8" width="10.875" style="133"/>
    <col min="9" max="10" width="54.5" style="133" customWidth="1"/>
    <col min="11" max="11" width="20.875" style="133" customWidth="1"/>
    <col min="12" max="12" width="21" style="133" customWidth="1"/>
    <col min="13" max="16384" width="10.875" style="133"/>
  </cols>
  <sheetData>
    <row r="1" spans="1:12" s="132" customFormat="1" ht="18" customHeight="1">
      <c r="H1" s="347" t="s">
        <v>4</v>
      </c>
      <c r="I1" s="348"/>
    </row>
    <row r="2" spans="1:12" s="132" customFormat="1" ht="18" customHeight="1">
      <c r="H2" s="340" t="s">
        <v>320</v>
      </c>
      <c r="I2" s="341"/>
    </row>
    <row r="3" spans="1:12" s="132" customFormat="1" ht="24" customHeight="1">
      <c r="H3" s="340" t="s">
        <v>5</v>
      </c>
      <c r="I3" s="341"/>
    </row>
    <row r="4" spans="1:12" s="132" customFormat="1" ht="24" customHeight="1">
      <c r="H4" s="340" t="s">
        <v>86</v>
      </c>
      <c r="I4" s="341"/>
    </row>
    <row r="5" spans="1:12" s="132" customFormat="1" ht="24" customHeight="1">
      <c r="H5" s="343" t="s">
        <v>413</v>
      </c>
      <c r="I5" s="344"/>
    </row>
    <row r="6" spans="1:12" ht="29.1" customHeight="1">
      <c r="A6" s="237" t="s">
        <v>468</v>
      </c>
      <c r="B6" s="238" t="str">
        <f>'1- Brewery Information'!$C$6&amp;" "&amp;'1- Brewery Information'!$C$17</f>
        <v xml:space="preserve"> </v>
      </c>
      <c r="C6" s="239"/>
      <c r="D6" s="239"/>
      <c r="E6" s="239"/>
      <c r="F6" s="239"/>
      <c r="G6" s="239"/>
      <c r="I6" s="355" t="s">
        <v>323</v>
      </c>
      <c r="J6" s="356"/>
      <c r="K6" s="361"/>
      <c r="L6" s="362"/>
    </row>
    <row r="7" spans="1:12" ht="15.75" customHeight="1">
      <c r="A7" s="239"/>
      <c r="B7" s="239"/>
      <c r="C7" s="239"/>
      <c r="D7" s="239"/>
      <c r="E7" s="239"/>
      <c r="F7" s="239"/>
      <c r="G7" s="239"/>
      <c r="I7" s="357" t="s">
        <v>349</v>
      </c>
      <c r="J7" s="358"/>
      <c r="K7" s="361"/>
      <c r="L7" s="362"/>
    </row>
    <row r="8" spans="1:12" s="134" customFormat="1" ht="30.95" customHeight="1">
      <c r="A8" s="230" t="s">
        <v>470</v>
      </c>
      <c r="B8" s="230" t="s">
        <v>474</v>
      </c>
      <c r="C8" s="231" t="s">
        <v>444</v>
      </c>
      <c r="D8" s="231" t="s">
        <v>445</v>
      </c>
      <c r="E8" s="231" t="s">
        <v>473</v>
      </c>
      <c r="F8" s="231" t="s">
        <v>466</v>
      </c>
      <c r="G8" s="231" t="s">
        <v>467</v>
      </c>
      <c r="I8" s="349" t="s">
        <v>324</v>
      </c>
      <c r="J8" s="350"/>
      <c r="K8" s="361"/>
      <c r="L8" s="362"/>
    </row>
    <row r="9" spans="1:12" ht="15.95" customHeight="1">
      <c r="A9" s="228" t="s">
        <v>475</v>
      </c>
      <c r="B9" s="230" t="s">
        <v>476</v>
      </c>
      <c r="C9" s="230" t="s">
        <v>446</v>
      </c>
      <c r="D9" s="228" t="b">
        <v>0</v>
      </c>
      <c r="E9" s="230" t="s">
        <v>477</v>
      </c>
      <c r="F9" s="228"/>
      <c r="G9" s="228" t="str">
        <f t="shared" ref="G9:G33" si="0">C9&amp;D9&amp;F9</f>
        <v>4b-1aFALSE</v>
      </c>
      <c r="I9" s="351"/>
      <c r="J9" s="352"/>
    </row>
    <row r="10" spans="1:12" ht="17.25">
      <c r="A10" s="228" t="s">
        <v>475</v>
      </c>
      <c r="B10" s="230" t="s">
        <v>476</v>
      </c>
      <c r="C10" s="230" t="s">
        <v>447</v>
      </c>
      <c r="D10" s="228" t="b">
        <v>0</v>
      </c>
      <c r="E10" s="228" t="s">
        <v>478</v>
      </c>
      <c r="F10" s="228"/>
      <c r="G10" s="228" t="str">
        <f t="shared" si="0"/>
        <v>4b-1bFALSE</v>
      </c>
      <c r="I10" s="351"/>
      <c r="J10" s="352"/>
    </row>
    <row r="11" spans="1:12" ht="17.25">
      <c r="A11" s="228" t="s">
        <v>475</v>
      </c>
      <c r="B11" s="230" t="s">
        <v>476</v>
      </c>
      <c r="C11" s="230" t="s">
        <v>448</v>
      </c>
      <c r="D11" s="228" t="b">
        <v>0</v>
      </c>
      <c r="E11" s="228" t="s">
        <v>479</v>
      </c>
      <c r="F11" s="228"/>
      <c r="G11" s="228" t="str">
        <f t="shared" si="0"/>
        <v>4b-1cFALSE</v>
      </c>
      <c r="I11" s="135"/>
      <c r="J11" s="136"/>
    </row>
    <row r="12" spans="1:12" ht="17.25">
      <c r="A12" s="228" t="s">
        <v>475</v>
      </c>
      <c r="B12" s="230" t="s">
        <v>476</v>
      </c>
      <c r="C12" s="230" t="s">
        <v>449</v>
      </c>
      <c r="D12" s="228" t="b">
        <v>0</v>
      </c>
      <c r="E12" s="228" t="s">
        <v>480</v>
      </c>
      <c r="F12" s="228"/>
      <c r="G12" s="228" t="str">
        <f t="shared" si="0"/>
        <v>4b-1dFALSE</v>
      </c>
      <c r="I12" s="135"/>
      <c r="J12" s="136"/>
    </row>
    <row r="13" spans="1:12" ht="17.25">
      <c r="A13" s="228" t="s">
        <v>475</v>
      </c>
      <c r="B13" s="230" t="s">
        <v>476</v>
      </c>
      <c r="C13" s="230" t="s">
        <v>450</v>
      </c>
      <c r="D13" s="228" t="b">
        <v>0</v>
      </c>
      <c r="E13" s="237" t="s">
        <v>481</v>
      </c>
      <c r="F13" s="228"/>
      <c r="G13" s="228" t="str">
        <f t="shared" si="0"/>
        <v>4b-1eFALSE</v>
      </c>
      <c r="I13" s="135"/>
      <c r="J13" s="136"/>
    </row>
    <row r="14" spans="1:12" ht="17.25">
      <c r="A14" s="228" t="s">
        <v>475</v>
      </c>
      <c r="B14" s="230" t="s">
        <v>476</v>
      </c>
      <c r="C14" s="230" t="s">
        <v>451</v>
      </c>
      <c r="D14" s="228" t="b">
        <v>0</v>
      </c>
      <c r="E14" s="230" t="s">
        <v>108</v>
      </c>
      <c r="F14" s="228" t="str">
        <f>IF(AND(D14=TRUE,J15&lt;&gt;"Type here"),J15,"")</f>
        <v/>
      </c>
      <c r="G14" s="228" t="str">
        <f>C14&amp;D14&amp;F14</f>
        <v>4b-1fFALSE</v>
      </c>
      <c r="I14" s="351"/>
      <c r="J14" s="352"/>
    </row>
    <row r="15" spans="1:12" ht="26.1" customHeight="1">
      <c r="A15" s="228" t="s">
        <v>482</v>
      </c>
      <c r="B15" s="230" t="s">
        <v>483</v>
      </c>
      <c r="C15" s="230" t="s">
        <v>595</v>
      </c>
      <c r="D15" s="228">
        <v>0</v>
      </c>
      <c r="E15" s="228" t="str">
        <f>IF(D15=0,"",IF(D15=1,"By percentage of gross value of beer",IF(D15=2,"By dollar amount of beer sold",IF(D15=3,"Other",IF(D15=4,"By base plus growth of case equivalents","-")))))</f>
        <v/>
      </c>
      <c r="F15" s="228" t="str">
        <f>IF(AND(D15=3,J23&lt;&gt;"Type here"),J23,"")</f>
        <v/>
      </c>
      <c r="G15" s="228" t="str">
        <f t="shared" si="0"/>
        <v>4b-20</v>
      </c>
      <c r="I15" s="135"/>
      <c r="J15" s="216" t="s">
        <v>325</v>
      </c>
    </row>
    <row r="16" spans="1:12" ht="26.1" customHeight="1">
      <c r="A16" s="228" t="s">
        <v>484</v>
      </c>
      <c r="B16" s="230" t="s">
        <v>476</v>
      </c>
      <c r="C16" s="230" t="s">
        <v>452</v>
      </c>
      <c r="D16" s="228" t="b">
        <v>0</v>
      </c>
      <c r="E16" s="243" t="s">
        <v>485</v>
      </c>
      <c r="F16" s="228"/>
      <c r="G16" s="228" t="str">
        <f t="shared" si="0"/>
        <v>4b-3aFALSE</v>
      </c>
      <c r="I16" s="135"/>
      <c r="J16" s="137"/>
    </row>
    <row r="17" spans="1:10" ht="21">
      <c r="A17" s="228" t="s">
        <v>484</v>
      </c>
      <c r="B17" s="230" t="s">
        <v>476</v>
      </c>
      <c r="C17" s="230" t="s">
        <v>453</v>
      </c>
      <c r="D17" s="228" t="b">
        <v>0</v>
      </c>
      <c r="E17" s="228" t="s">
        <v>486</v>
      </c>
      <c r="F17" s="228"/>
      <c r="G17" s="228" t="str">
        <f t="shared" si="0"/>
        <v>4b-3bFALSE</v>
      </c>
      <c r="I17" s="357" t="s">
        <v>350</v>
      </c>
      <c r="J17" s="354"/>
    </row>
    <row r="18" spans="1:10" s="134" customFormat="1" ht="30.95" customHeight="1">
      <c r="A18" s="228" t="s">
        <v>484</v>
      </c>
      <c r="B18" s="230" t="s">
        <v>476</v>
      </c>
      <c r="C18" s="230" t="s">
        <v>454</v>
      </c>
      <c r="D18" s="244" t="b">
        <v>0</v>
      </c>
      <c r="E18" s="244" t="s">
        <v>487</v>
      </c>
      <c r="F18" s="244"/>
      <c r="G18" s="228" t="str">
        <f t="shared" si="0"/>
        <v>4b-3cFALSE</v>
      </c>
      <c r="I18" s="349" t="s">
        <v>372</v>
      </c>
      <c r="J18" s="350"/>
    </row>
    <row r="19" spans="1:10" ht="15.95" customHeight="1">
      <c r="A19" s="228" t="s">
        <v>484</v>
      </c>
      <c r="B19" s="230" t="s">
        <v>476</v>
      </c>
      <c r="C19" s="230" t="s">
        <v>455</v>
      </c>
      <c r="D19" s="228" t="b">
        <v>0</v>
      </c>
      <c r="E19" s="230" t="s">
        <v>108</v>
      </c>
      <c r="F19" s="228" t="str">
        <f>IF(AND(D19=TRUE,J31&lt;&gt;"Type here"),J31,"")</f>
        <v/>
      </c>
      <c r="G19" s="228" t="str">
        <f t="shared" si="0"/>
        <v>4b-3dFALSE</v>
      </c>
      <c r="I19" s="351"/>
      <c r="J19" s="352"/>
    </row>
    <row r="20" spans="1:10" ht="17.25">
      <c r="A20" s="228" t="s">
        <v>488</v>
      </c>
      <c r="B20" s="230" t="s">
        <v>472</v>
      </c>
      <c r="C20" s="230" t="s">
        <v>456</v>
      </c>
      <c r="D20" s="228">
        <v>0</v>
      </c>
      <c r="E20" s="228" t="str">
        <f>IF(D20=1,"Y",IF(D20=2,"N",""))</f>
        <v/>
      </c>
      <c r="F20" s="228"/>
      <c r="G20" s="228" t="str">
        <f t="shared" si="0"/>
        <v>4b-40</v>
      </c>
      <c r="I20" s="351"/>
      <c r="J20" s="352"/>
    </row>
    <row r="21" spans="1:10" ht="17.25">
      <c r="A21" s="228" t="s">
        <v>489</v>
      </c>
      <c r="B21" s="230" t="s">
        <v>476</v>
      </c>
      <c r="C21" s="230" t="s">
        <v>457</v>
      </c>
      <c r="D21" s="228" t="b">
        <v>0</v>
      </c>
      <c r="E21" s="228" t="s">
        <v>490</v>
      </c>
      <c r="F21" s="228"/>
      <c r="G21" s="228" t="str">
        <f t="shared" si="0"/>
        <v>4b-4a1FALSE</v>
      </c>
      <c r="I21" s="135"/>
      <c r="J21" s="136"/>
    </row>
    <row r="22" spans="1:10" ht="17.25">
      <c r="A22" s="228" t="s">
        <v>489</v>
      </c>
      <c r="B22" s="230" t="s">
        <v>476</v>
      </c>
      <c r="C22" s="230" t="s">
        <v>458</v>
      </c>
      <c r="D22" s="228" t="b">
        <v>0</v>
      </c>
      <c r="E22" s="230" t="s">
        <v>494</v>
      </c>
      <c r="F22" s="228" t="str">
        <f>IF(D22=TRUE,J43,"")</f>
        <v/>
      </c>
      <c r="G22" s="228" t="str">
        <f t="shared" si="0"/>
        <v>4b-4a2FALSE</v>
      </c>
      <c r="I22" s="135"/>
      <c r="J22" s="136"/>
    </row>
    <row r="23" spans="1:10" ht="21" customHeight="1">
      <c r="A23" s="228" t="s">
        <v>489</v>
      </c>
      <c r="B23" s="230" t="s">
        <v>476</v>
      </c>
      <c r="C23" s="230" t="s">
        <v>459</v>
      </c>
      <c r="D23" s="228" t="b">
        <v>0</v>
      </c>
      <c r="E23" s="228" t="s">
        <v>491</v>
      </c>
      <c r="F23" s="228"/>
      <c r="G23" s="228" t="str">
        <f t="shared" si="0"/>
        <v>4b-4a3FALSE</v>
      </c>
      <c r="I23" s="135"/>
      <c r="J23" s="216" t="s">
        <v>325</v>
      </c>
    </row>
    <row r="24" spans="1:10" ht="12.75" customHeight="1">
      <c r="A24" s="228" t="s">
        <v>489</v>
      </c>
      <c r="B24" s="230" t="s">
        <v>476</v>
      </c>
      <c r="C24" s="230" t="s">
        <v>460</v>
      </c>
      <c r="D24" s="228" t="b">
        <v>0</v>
      </c>
      <c r="E24" s="228" t="s">
        <v>492</v>
      </c>
      <c r="F24" s="228"/>
      <c r="G24" s="228" t="str">
        <f t="shared" si="0"/>
        <v>4b-4a4FALSE</v>
      </c>
      <c r="I24" s="135"/>
      <c r="J24" s="137"/>
    </row>
    <row r="25" spans="1:10" ht="21">
      <c r="A25" s="228" t="s">
        <v>489</v>
      </c>
      <c r="B25" s="230" t="s">
        <v>476</v>
      </c>
      <c r="C25" s="230" t="s">
        <v>461</v>
      </c>
      <c r="D25" s="228" t="b">
        <v>0</v>
      </c>
      <c r="E25" s="228" t="s">
        <v>493</v>
      </c>
      <c r="F25" s="228"/>
      <c r="G25" s="228" t="str">
        <f t="shared" si="0"/>
        <v>4b-4a5FALSE</v>
      </c>
      <c r="I25" s="353" t="s">
        <v>351</v>
      </c>
      <c r="J25" s="354"/>
    </row>
    <row r="26" spans="1:10" s="134" customFormat="1" ht="30.95" customHeight="1">
      <c r="A26" s="228" t="s">
        <v>489</v>
      </c>
      <c r="B26" s="230" t="s">
        <v>476</v>
      </c>
      <c r="C26" s="230" t="s">
        <v>462</v>
      </c>
      <c r="D26" s="244" t="b">
        <v>0</v>
      </c>
      <c r="E26" s="231" t="s">
        <v>108</v>
      </c>
      <c r="F26" s="228" t="str">
        <f>IF(AND(D26=TRUE,J47&lt;&gt;"Type here"),J47,"")</f>
        <v/>
      </c>
      <c r="G26" s="228" t="str">
        <f t="shared" si="0"/>
        <v>4b-4a6FALSE</v>
      </c>
      <c r="I26" s="349" t="s">
        <v>324</v>
      </c>
      <c r="J26" s="350"/>
    </row>
    <row r="27" spans="1:10" ht="15.95" customHeight="1">
      <c r="A27" s="230" t="s">
        <v>495</v>
      </c>
      <c r="B27" s="230" t="s">
        <v>499</v>
      </c>
      <c r="C27" s="230" t="s">
        <v>463</v>
      </c>
      <c r="D27" s="228" t="str">
        <f>IF(J52&lt;&gt;"$","Y","N")</f>
        <v>N</v>
      </c>
      <c r="E27" s="245" t="s">
        <v>173</v>
      </c>
      <c r="F27" s="246" t="str">
        <f>J52</f>
        <v>$</v>
      </c>
      <c r="G27" s="228" t="str">
        <f t="shared" si="0"/>
        <v>4b-5aN$</v>
      </c>
      <c r="I27" s="351"/>
      <c r="J27" s="352"/>
    </row>
    <row r="28" spans="1:10" ht="17.25">
      <c r="A28" s="230" t="s">
        <v>496</v>
      </c>
      <c r="B28" s="230" t="s">
        <v>499</v>
      </c>
      <c r="C28" s="230" t="s">
        <v>464</v>
      </c>
      <c r="D28" s="228" t="str">
        <f>IF(J53&lt;&gt;"$","Y","N")</f>
        <v>N</v>
      </c>
      <c r="E28" s="245" t="s">
        <v>174</v>
      </c>
      <c r="F28" s="246" t="str">
        <f>J53</f>
        <v>$</v>
      </c>
      <c r="G28" s="228" t="str">
        <f>C28&amp;D28&amp;F28</f>
        <v>4b-5bN$</v>
      </c>
      <c r="I28" s="351"/>
      <c r="J28" s="352"/>
    </row>
    <row r="29" spans="1:10" ht="17.25">
      <c r="A29" s="230" t="s">
        <v>613</v>
      </c>
      <c r="B29" s="230" t="s">
        <v>499</v>
      </c>
      <c r="C29" s="230" t="s">
        <v>614</v>
      </c>
      <c r="D29" s="228" t="str">
        <f>IF(J57&lt;&gt;"$","Y","N")</f>
        <v>N</v>
      </c>
      <c r="E29" s="245" t="s">
        <v>608</v>
      </c>
      <c r="F29" s="246" t="str">
        <f>J57</f>
        <v>$</v>
      </c>
      <c r="G29" s="228" t="str">
        <f t="shared" ref="G29:G32" si="1">C29&amp;D29&amp;F29</f>
        <v>4b-6aN$</v>
      </c>
      <c r="I29" s="135"/>
      <c r="J29" s="136"/>
    </row>
    <row r="30" spans="1:10" ht="17.25">
      <c r="A30" s="230" t="s">
        <v>613</v>
      </c>
      <c r="B30" s="230" t="s">
        <v>499</v>
      </c>
      <c r="C30" s="230" t="s">
        <v>615</v>
      </c>
      <c r="D30" s="228" t="str">
        <f t="shared" ref="D30:D32" si="2">IF(J58&lt;&gt;"$","Y","N")</f>
        <v>N</v>
      </c>
      <c r="E30" s="245" t="s">
        <v>609</v>
      </c>
      <c r="F30" s="246" t="str">
        <f t="shared" ref="F30:F32" si="3">J58</f>
        <v>$</v>
      </c>
      <c r="G30" s="228" t="str">
        <f t="shared" si="1"/>
        <v>4b-6bN$</v>
      </c>
      <c r="I30" s="135"/>
      <c r="J30" s="136"/>
    </row>
    <row r="31" spans="1:10" ht="26.1" customHeight="1">
      <c r="A31" s="230" t="s">
        <v>613</v>
      </c>
      <c r="B31" s="230" t="s">
        <v>499</v>
      </c>
      <c r="C31" s="230" t="s">
        <v>616</v>
      </c>
      <c r="D31" s="228" t="str">
        <f t="shared" si="2"/>
        <v>N</v>
      </c>
      <c r="E31" s="245" t="s">
        <v>618</v>
      </c>
      <c r="F31" s="246" t="str">
        <f t="shared" si="3"/>
        <v>$</v>
      </c>
      <c r="G31" s="228" t="str">
        <f t="shared" si="1"/>
        <v>4b-6cN$</v>
      </c>
      <c r="I31" s="135"/>
      <c r="J31" s="216" t="s">
        <v>325</v>
      </c>
    </row>
    <row r="32" spans="1:10" ht="26.1" customHeight="1">
      <c r="A32" s="230" t="s">
        <v>613</v>
      </c>
      <c r="B32" s="230" t="s">
        <v>499</v>
      </c>
      <c r="C32" s="230" t="s">
        <v>617</v>
      </c>
      <c r="D32" s="228" t="str">
        <f t="shared" si="2"/>
        <v>N</v>
      </c>
      <c r="E32" s="245" t="s">
        <v>612</v>
      </c>
      <c r="F32" s="246" t="str">
        <f t="shared" si="3"/>
        <v>$</v>
      </c>
      <c r="G32" s="228" t="str">
        <f t="shared" si="1"/>
        <v>4b-6dN$</v>
      </c>
      <c r="I32" s="135"/>
      <c r="J32" s="137"/>
    </row>
    <row r="33" spans="1:10" ht="21">
      <c r="A33" s="228" t="s">
        <v>497</v>
      </c>
      <c r="B33" s="230" t="s">
        <v>472</v>
      </c>
      <c r="C33" s="230" t="s">
        <v>465</v>
      </c>
      <c r="D33" s="228">
        <v>0</v>
      </c>
      <c r="E33" s="228" t="str">
        <f>IF(D33=1,"Y",IF(D33=2,"N",""))</f>
        <v/>
      </c>
      <c r="F33" s="228" t="str">
        <f>IF(AND(D33=1,J63&lt;&gt;"Please describe"),J63,"")</f>
        <v/>
      </c>
      <c r="G33" s="228" t="str">
        <f t="shared" si="0"/>
        <v>4b-60</v>
      </c>
      <c r="I33" s="357" t="s">
        <v>352</v>
      </c>
      <c r="J33" s="354"/>
    </row>
    <row r="34" spans="1:10" s="134" customFormat="1" ht="30.95" customHeight="1">
      <c r="A34" s="133"/>
      <c r="B34" s="133"/>
      <c r="C34" s="212"/>
      <c r="D34" s="212"/>
      <c r="E34" s="212"/>
      <c r="F34" s="212"/>
      <c r="G34" s="212"/>
      <c r="I34" s="349" t="s">
        <v>425</v>
      </c>
      <c r="J34" s="350"/>
    </row>
    <row r="35" spans="1:10" ht="15.95" customHeight="1">
      <c r="C35" s="212"/>
      <c r="D35" s="212"/>
      <c r="E35" s="212"/>
      <c r="F35" s="212"/>
      <c r="G35" s="212"/>
      <c r="I35" s="351"/>
      <c r="J35" s="352"/>
    </row>
    <row r="36" spans="1:10" ht="17.25">
      <c r="C36" s="212"/>
      <c r="D36" s="212"/>
      <c r="E36" s="212"/>
      <c r="F36" s="212"/>
      <c r="G36" s="212"/>
      <c r="I36" s="351"/>
      <c r="J36" s="352"/>
    </row>
    <row r="37" spans="1:10" ht="17.25">
      <c r="C37" s="212"/>
      <c r="D37" s="212"/>
      <c r="E37" s="212"/>
      <c r="F37" s="212"/>
      <c r="G37" s="212"/>
      <c r="I37" s="135"/>
      <c r="J37" s="136"/>
    </row>
    <row r="38" spans="1:10" ht="26.1" customHeight="1">
      <c r="A38" s="134"/>
      <c r="B38" s="134"/>
      <c r="C38" s="212"/>
      <c r="D38" s="212"/>
      <c r="E38" s="212"/>
      <c r="F38" s="212"/>
      <c r="G38" s="212"/>
      <c r="I38" s="135"/>
      <c r="J38" s="137"/>
    </row>
    <row r="39" spans="1:10" ht="48.95" customHeight="1">
      <c r="C39" s="212"/>
      <c r="D39" s="212"/>
      <c r="E39" s="212"/>
      <c r="F39" s="212"/>
      <c r="G39" s="212"/>
      <c r="I39" s="363" t="s">
        <v>353</v>
      </c>
      <c r="J39" s="364"/>
    </row>
    <row r="40" spans="1:10" s="134" customFormat="1" ht="32.1" customHeight="1">
      <c r="A40" s="133"/>
      <c r="B40" s="133"/>
      <c r="C40" s="212"/>
      <c r="D40" s="212"/>
      <c r="E40" s="212"/>
      <c r="F40" s="212"/>
      <c r="G40" s="212"/>
      <c r="I40" s="365" t="s">
        <v>374</v>
      </c>
      <c r="J40" s="366"/>
    </row>
    <row r="41" spans="1:10" ht="15.95" customHeight="1">
      <c r="C41" s="212"/>
      <c r="D41" s="212"/>
      <c r="E41" s="212"/>
      <c r="F41" s="212"/>
      <c r="G41" s="212"/>
      <c r="I41" s="351"/>
      <c r="J41" s="352"/>
    </row>
    <row r="42" spans="1:10" ht="17.25">
      <c r="C42" s="212"/>
      <c r="D42" s="212"/>
      <c r="E42" s="212"/>
      <c r="F42" s="212"/>
      <c r="G42" s="212"/>
      <c r="I42" s="351"/>
      <c r="J42" s="352"/>
    </row>
    <row r="43" spans="1:10" ht="21.95" customHeight="1">
      <c r="C43" s="212"/>
      <c r="D43" s="212"/>
      <c r="E43" s="212"/>
      <c r="F43" s="212"/>
      <c r="G43" s="212"/>
      <c r="I43" s="135"/>
      <c r="J43" s="195" t="s">
        <v>325</v>
      </c>
    </row>
    <row r="44" spans="1:10" ht="17.25">
      <c r="A44" s="134"/>
      <c r="B44" s="134"/>
      <c r="C44" s="212"/>
      <c r="D44" s="212"/>
      <c r="E44" s="212"/>
      <c r="F44" s="212"/>
      <c r="G44" s="212"/>
      <c r="I44" s="135"/>
      <c r="J44" s="136"/>
    </row>
    <row r="45" spans="1:10" ht="17.25">
      <c r="C45" s="212"/>
      <c r="D45" s="212"/>
      <c r="E45" s="212"/>
      <c r="F45" s="212"/>
      <c r="G45" s="212"/>
      <c r="I45" s="135"/>
      <c r="J45" s="136"/>
    </row>
    <row r="46" spans="1:10" ht="17.25">
      <c r="C46" s="212"/>
      <c r="D46" s="212"/>
      <c r="E46" s="212"/>
      <c r="F46" s="212"/>
      <c r="G46" s="212"/>
      <c r="I46" s="135"/>
      <c r="J46" s="136"/>
    </row>
    <row r="47" spans="1:10" ht="21.95" customHeight="1">
      <c r="C47" s="212"/>
      <c r="D47" s="212"/>
      <c r="E47" s="212"/>
      <c r="F47" s="212"/>
      <c r="G47" s="212"/>
      <c r="I47" s="135"/>
      <c r="J47" s="216" t="s">
        <v>325</v>
      </c>
    </row>
    <row r="48" spans="1:10" ht="26.1" customHeight="1">
      <c r="C48" s="212"/>
      <c r="D48" s="212"/>
      <c r="E48" s="212"/>
      <c r="F48" s="212"/>
      <c r="G48" s="212"/>
      <c r="I48" s="138"/>
      <c r="J48" s="139"/>
    </row>
    <row r="49" spans="1:10" ht="48.95" customHeight="1">
      <c r="C49" s="212"/>
      <c r="D49" s="212"/>
      <c r="E49" s="212"/>
      <c r="F49" s="212"/>
      <c r="G49" s="212"/>
      <c r="I49" s="367" t="s">
        <v>383</v>
      </c>
      <c r="J49" s="364"/>
    </row>
    <row r="50" spans="1:10" s="134" customFormat="1">
      <c r="A50" s="133"/>
      <c r="B50" s="133"/>
      <c r="C50" s="212"/>
      <c r="D50" s="212"/>
      <c r="E50" s="212"/>
      <c r="F50" s="212"/>
      <c r="G50" s="212"/>
      <c r="I50" s="365" t="s">
        <v>373</v>
      </c>
      <c r="J50" s="366"/>
    </row>
    <row r="51" spans="1:10" s="134" customFormat="1">
      <c r="A51" s="133"/>
      <c r="B51" s="133"/>
      <c r="C51" s="212"/>
      <c r="D51" s="212"/>
      <c r="E51" s="212"/>
      <c r="F51" s="212"/>
      <c r="G51" s="212"/>
      <c r="I51" s="140"/>
      <c r="J51" s="141"/>
    </row>
    <row r="52" spans="1:10" s="134" customFormat="1" ht="18.75">
      <c r="A52" s="133"/>
      <c r="B52" s="133"/>
      <c r="C52" s="212"/>
      <c r="D52" s="212"/>
      <c r="E52" s="212"/>
      <c r="F52" s="212"/>
      <c r="G52" s="212"/>
      <c r="I52" s="142" t="s">
        <v>326</v>
      </c>
      <c r="J52" s="144" t="s">
        <v>327</v>
      </c>
    </row>
    <row r="53" spans="1:10" s="134" customFormat="1" ht="18.75">
      <c r="A53" s="133"/>
      <c r="B53" s="133"/>
      <c r="C53" s="212"/>
      <c r="D53" s="212"/>
      <c r="E53" s="212"/>
      <c r="F53" s="212"/>
      <c r="G53" s="212"/>
      <c r="I53" s="142" t="s">
        <v>328</v>
      </c>
      <c r="J53" s="144" t="s">
        <v>327</v>
      </c>
    </row>
    <row r="54" spans="1:10" ht="14.25" customHeight="1">
      <c r="A54" s="134"/>
      <c r="B54" s="134"/>
      <c r="C54" s="212"/>
      <c r="D54" s="212"/>
      <c r="E54" s="212"/>
      <c r="F54" s="212"/>
      <c r="G54" s="212"/>
      <c r="I54" s="135"/>
      <c r="J54" s="137"/>
    </row>
    <row r="55" spans="1:10" ht="36.75" customHeight="1">
      <c r="A55" s="134"/>
      <c r="B55" s="134"/>
      <c r="C55" s="212"/>
      <c r="D55" s="212"/>
      <c r="E55" s="212"/>
      <c r="F55" s="212"/>
      <c r="G55" s="212"/>
      <c r="I55" s="367" t="s">
        <v>606</v>
      </c>
      <c r="J55" s="364"/>
    </row>
    <row r="56" spans="1:10" ht="33" customHeight="1">
      <c r="A56" s="134"/>
      <c r="B56" s="134"/>
      <c r="C56" s="212"/>
      <c r="D56" s="212"/>
      <c r="E56" s="212"/>
      <c r="F56" s="212"/>
      <c r="G56" s="212"/>
      <c r="I56" s="365" t="s">
        <v>607</v>
      </c>
      <c r="J56" s="366"/>
    </row>
    <row r="57" spans="1:10" ht="18.75" customHeight="1">
      <c r="A57" s="134"/>
      <c r="B57" s="134"/>
      <c r="C57" s="212"/>
      <c r="D57" s="212"/>
      <c r="E57" s="212"/>
      <c r="F57" s="212"/>
      <c r="G57" s="212"/>
      <c r="I57" s="142" t="s">
        <v>611</v>
      </c>
      <c r="J57" s="144" t="s">
        <v>327</v>
      </c>
    </row>
    <row r="58" spans="1:10" ht="18.75" customHeight="1">
      <c r="C58" s="212"/>
      <c r="D58" s="212"/>
      <c r="E58" s="212"/>
      <c r="F58" s="212"/>
      <c r="G58" s="212"/>
      <c r="I58" s="142" t="s">
        <v>609</v>
      </c>
      <c r="J58" s="144" t="s">
        <v>327</v>
      </c>
    </row>
    <row r="59" spans="1:10" ht="18.75" customHeight="1">
      <c r="C59" s="212"/>
      <c r="D59" s="212"/>
      <c r="E59" s="212"/>
      <c r="F59" s="212"/>
      <c r="G59" s="212"/>
      <c r="I59" s="142" t="s">
        <v>610</v>
      </c>
      <c r="J59" s="144" t="s">
        <v>327</v>
      </c>
    </row>
    <row r="60" spans="1:10" ht="18.75" customHeight="1">
      <c r="C60" s="212"/>
      <c r="D60" s="212"/>
      <c r="E60" s="212"/>
      <c r="F60" s="212"/>
      <c r="G60" s="212"/>
      <c r="I60" s="142" t="s">
        <v>619</v>
      </c>
      <c r="J60" s="144" t="s">
        <v>327</v>
      </c>
    </row>
    <row r="61" spans="1:10" ht="27" customHeight="1">
      <c r="C61" s="212"/>
      <c r="D61" s="212"/>
      <c r="E61" s="212"/>
      <c r="F61" s="212"/>
      <c r="G61" s="212"/>
      <c r="I61" s="247"/>
      <c r="J61" s="137"/>
    </row>
    <row r="62" spans="1:10" ht="48.95" customHeight="1">
      <c r="C62" s="212"/>
      <c r="D62" s="212"/>
      <c r="E62" s="212"/>
      <c r="F62" s="212"/>
      <c r="G62" s="212"/>
      <c r="I62" s="367" t="s">
        <v>605</v>
      </c>
      <c r="J62" s="364"/>
    </row>
    <row r="63" spans="1:10" s="134" customFormat="1" ht="18.75">
      <c r="A63" s="133"/>
      <c r="B63" s="133"/>
      <c r="C63" s="212"/>
      <c r="D63" s="212"/>
      <c r="E63" s="212"/>
      <c r="F63" s="212"/>
      <c r="G63" s="212"/>
      <c r="I63" s="142"/>
      <c r="J63" s="195" t="s">
        <v>329</v>
      </c>
    </row>
    <row r="64" spans="1:10" s="134" customFormat="1" ht="18.75">
      <c r="A64" s="133"/>
      <c r="B64" s="133"/>
      <c r="C64" s="212"/>
      <c r="D64" s="212"/>
      <c r="E64" s="212"/>
      <c r="F64" s="212"/>
      <c r="G64" s="212"/>
      <c r="I64" s="142"/>
      <c r="J64" s="143"/>
    </row>
    <row r="65" spans="1:10" ht="26.1" customHeight="1">
      <c r="C65" s="212"/>
      <c r="D65" s="212"/>
      <c r="E65" s="212"/>
      <c r="F65" s="212"/>
      <c r="G65" s="212"/>
      <c r="I65" s="135"/>
      <c r="J65" s="137"/>
    </row>
    <row r="66" spans="1:10" ht="17.100000000000001" customHeight="1">
      <c r="C66" s="212"/>
      <c r="D66" s="212"/>
      <c r="E66" s="212"/>
      <c r="F66" s="212"/>
      <c r="G66" s="212"/>
      <c r="I66" s="368"/>
      <c r="J66" s="369"/>
    </row>
    <row r="67" spans="1:10" ht="17.100000000000001" customHeight="1">
      <c r="A67" s="134"/>
      <c r="B67" s="134"/>
      <c r="C67" s="212"/>
      <c r="D67" s="212"/>
      <c r="E67" s="212"/>
      <c r="F67" s="212"/>
      <c r="G67" s="212"/>
      <c r="I67" s="368"/>
      <c r="J67" s="369"/>
    </row>
    <row r="68" spans="1:10" ht="27" customHeight="1">
      <c r="A68" s="134"/>
      <c r="B68" s="134"/>
      <c r="C68" s="134"/>
      <c r="D68" s="134"/>
      <c r="E68" s="134"/>
      <c r="F68" s="134"/>
      <c r="G68" s="134"/>
      <c r="I68" s="359" t="s">
        <v>321</v>
      </c>
      <c r="J68" s="360"/>
    </row>
  </sheetData>
  <sheetProtection algorithmName="SHA-512" hashValue="iF1vqUwQyQfTnDEbmsnJ4Qw1X05+yMePn2rvfht53coVsk9w8SKhfCfy/wqanjDm8kDYgXi6LbrVN4AC4u0wAQ==" saltValue="krcbOIw6Md3WBtWdKo8Bqg==" spinCount="100000" sheet="1" objects="1" scenarios="1"/>
  <mergeCells count="35">
    <mergeCell ref="I55:J55"/>
    <mergeCell ref="I56:J56"/>
    <mergeCell ref="I50:J50"/>
    <mergeCell ref="I62:J62"/>
    <mergeCell ref="I66:J67"/>
    <mergeCell ref="I68:J68"/>
    <mergeCell ref="K6:L8"/>
    <mergeCell ref="I36:J36"/>
    <mergeCell ref="I39:J39"/>
    <mergeCell ref="I40:J40"/>
    <mergeCell ref="I41:J41"/>
    <mergeCell ref="I42:J42"/>
    <mergeCell ref="I49:J49"/>
    <mergeCell ref="I26:J26"/>
    <mergeCell ref="I27:J27"/>
    <mergeCell ref="I28:J28"/>
    <mergeCell ref="I33:J33"/>
    <mergeCell ref="I34:J34"/>
    <mergeCell ref="I35:J35"/>
    <mergeCell ref="I14:J14"/>
    <mergeCell ref="I17:J17"/>
    <mergeCell ref="I18:J18"/>
    <mergeCell ref="I19:J19"/>
    <mergeCell ref="I20:J20"/>
    <mergeCell ref="I25:J25"/>
    <mergeCell ref="I6:J6"/>
    <mergeCell ref="I7:J7"/>
    <mergeCell ref="I8:J8"/>
    <mergeCell ref="I9:J9"/>
    <mergeCell ref="I10:J10"/>
    <mergeCell ref="H1:I1"/>
    <mergeCell ref="H2:I2"/>
    <mergeCell ref="H3:I3"/>
    <mergeCell ref="H4:I4"/>
    <mergeCell ref="H5:I5"/>
  </mergeCells>
  <dataValidations count="2">
    <dataValidation type="decimal" operator="greaterThanOrEqual" allowBlank="1" showInputMessage="1" showErrorMessage="1" error="Enter a value greater than or equal to $0" sqref="J52:J53">
      <formula1>0</formula1>
    </dataValidation>
    <dataValidation type="decimal" operator="greaterThanOrEqual" allowBlank="1" showInputMessage="1" showErrorMessage="1" error="Enter a value greater than or equal to $0" sqref="J57:J60">
      <formula1>0</formula1>
    </dataValidation>
  </dataValidations>
  <pageMargins left="0.7" right="0.7" top="0.75" bottom="0.75" header="0.3" footer="0.3"/>
  <pageSetup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7</xdr:col>
                    <xdr:colOff>790575</xdr:colOff>
                    <xdr:row>8</xdr:row>
                    <xdr:rowOff>9525</xdr:rowOff>
                  </from>
                  <to>
                    <xdr:col>9</xdr:col>
                    <xdr:colOff>409575</xdr:colOff>
                    <xdr:row>9</xdr:row>
                    <xdr:rowOff>85725</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7</xdr:col>
                    <xdr:colOff>790575</xdr:colOff>
                    <xdr:row>9</xdr:row>
                    <xdr:rowOff>85725</xdr:rowOff>
                  </from>
                  <to>
                    <xdr:col>9</xdr:col>
                    <xdr:colOff>85725</xdr:colOff>
                    <xdr:row>10</xdr:row>
                    <xdr:rowOff>152400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7</xdr:col>
                    <xdr:colOff>790575</xdr:colOff>
                    <xdr:row>10</xdr:row>
                    <xdr:rowOff>142875</xdr:rowOff>
                  </from>
                  <to>
                    <xdr:col>9</xdr:col>
                    <xdr:colOff>2209800</xdr:colOff>
                    <xdr:row>11</xdr:row>
                    <xdr:rowOff>180975</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7</xdr:col>
                    <xdr:colOff>790575</xdr:colOff>
                    <xdr:row>11</xdr:row>
                    <xdr:rowOff>200025</xdr:rowOff>
                  </from>
                  <to>
                    <xdr:col>9</xdr:col>
                    <xdr:colOff>942975</xdr:colOff>
                    <xdr:row>13</xdr:row>
                    <xdr:rowOff>47625</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7</xdr:col>
                    <xdr:colOff>790575</xdr:colOff>
                    <xdr:row>14</xdr:row>
                    <xdr:rowOff>28575</xdr:rowOff>
                  </from>
                  <to>
                    <xdr:col>9</xdr:col>
                    <xdr:colOff>9525</xdr:colOff>
                    <xdr:row>14</xdr:row>
                    <xdr:rowOff>304800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8</xdr:col>
                    <xdr:colOff>0</xdr:colOff>
                    <xdr:row>30</xdr:row>
                    <xdr:rowOff>9525</xdr:rowOff>
                  </from>
                  <to>
                    <xdr:col>8</xdr:col>
                    <xdr:colOff>4143375</xdr:colOff>
                    <xdr:row>30</xdr:row>
                    <xdr:rowOff>295275</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8</xdr:col>
                    <xdr:colOff>0</xdr:colOff>
                    <xdr:row>25</xdr:row>
                    <xdr:rowOff>371475</xdr:rowOff>
                  </from>
                  <to>
                    <xdr:col>10</xdr:col>
                    <xdr:colOff>28575</xdr:colOff>
                    <xdr:row>27</xdr:row>
                    <xdr:rowOff>47625</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8</xdr:col>
                    <xdr:colOff>0</xdr:colOff>
                    <xdr:row>27</xdr:row>
                    <xdr:rowOff>47625</xdr:rowOff>
                  </from>
                  <to>
                    <xdr:col>10</xdr:col>
                    <xdr:colOff>28575</xdr:colOff>
                    <xdr:row>28</xdr:row>
                    <xdr:rowOff>114300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8</xdr:col>
                    <xdr:colOff>0</xdr:colOff>
                    <xdr:row>28</xdr:row>
                    <xdr:rowOff>142875</xdr:rowOff>
                  </from>
                  <to>
                    <xdr:col>10</xdr:col>
                    <xdr:colOff>28575</xdr:colOff>
                    <xdr:row>29</xdr:row>
                    <xdr:rowOff>200025</xdr:rowOff>
                  </to>
                </anchor>
              </controlPr>
            </control>
          </mc:Choice>
        </mc:AlternateContent>
        <mc:AlternateContent xmlns:mc="http://schemas.openxmlformats.org/markup-compatibility/2006">
          <mc:Choice Requires="x14">
            <control shapeId="20490" r:id="rId13" name="Group Box 10">
              <controlPr defaultSize="0" autoFill="0" autoPict="0">
                <anchor moveWithCells="1">
                  <from>
                    <xdr:col>8</xdr:col>
                    <xdr:colOff>0</xdr:colOff>
                    <xdr:row>31</xdr:row>
                    <xdr:rowOff>238125</xdr:rowOff>
                  </from>
                  <to>
                    <xdr:col>10</xdr:col>
                    <xdr:colOff>0</xdr:colOff>
                    <xdr:row>38</xdr:row>
                    <xdr:rowOff>9525</xdr:rowOff>
                  </to>
                </anchor>
              </controlPr>
            </control>
          </mc:Choice>
        </mc:AlternateContent>
        <mc:AlternateContent xmlns:mc="http://schemas.openxmlformats.org/markup-compatibility/2006">
          <mc:Choice Requires="x14">
            <control shapeId="20491" r:id="rId14" name="Option Button 11">
              <controlPr defaultSize="0" autoFill="0" autoLine="0" autoPict="0">
                <anchor moveWithCells="1">
                  <from>
                    <xdr:col>7</xdr:col>
                    <xdr:colOff>809625</xdr:colOff>
                    <xdr:row>34</xdr:row>
                    <xdr:rowOff>0</xdr:rowOff>
                  </from>
                  <to>
                    <xdr:col>8</xdr:col>
                    <xdr:colOff>1790700</xdr:colOff>
                    <xdr:row>35</xdr:row>
                    <xdr:rowOff>123825</xdr:rowOff>
                  </to>
                </anchor>
              </controlPr>
            </control>
          </mc:Choice>
        </mc:AlternateContent>
        <mc:AlternateContent xmlns:mc="http://schemas.openxmlformats.org/markup-compatibility/2006">
          <mc:Choice Requires="x14">
            <control shapeId="20492" r:id="rId15" name="Option Button 12">
              <controlPr defaultSize="0" autoFill="0" autoLine="0" autoPict="0">
                <anchor moveWithCells="1">
                  <from>
                    <xdr:col>7</xdr:col>
                    <xdr:colOff>809625</xdr:colOff>
                    <xdr:row>35</xdr:row>
                    <xdr:rowOff>66675</xdr:rowOff>
                  </from>
                  <to>
                    <xdr:col>8</xdr:col>
                    <xdr:colOff>1790700</xdr:colOff>
                    <xdr:row>36</xdr:row>
                    <xdr:rowOff>180975</xdr:rowOff>
                  </to>
                </anchor>
              </controlPr>
            </control>
          </mc:Choice>
        </mc:AlternateContent>
        <mc:AlternateContent xmlns:mc="http://schemas.openxmlformats.org/markup-compatibility/2006">
          <mc:Choice Requires="x14">
            <control shapeId="20493" r:id="rId16" name="Group Box 13">
              <controlPr defaultSize="0" autoFill="0" autoPict="0">
                <anchor moveWithCells="1">
                  <from>
                    <xdr:col>8</xdr:col>
                    <xdr:colOff>0</xdr:colOff>
                    <xdr:row>15</xdr:row>
                    <xdr:rowOff>238125</xdr:rowOff>
                  </from>
                  <to>
                    <xdr:col>10</xdr:col>
                    <xdr:colOff>0</xdr:colOff>
                    <xdr:row>23</xdr:row>
                    <xdr:rowOff>38100</xdr:rowOff>
                  </to>
                </anchor>
              </controlPr>
            </control>
          </mc:Choice>
        </mc:AlternateContent>
        <mc:AlternateContent xmlns:mc="http://schemas.openxmlformats.org/markup-compatibility/2006">
          <mc:Choice Requires="x14">
            <control shapeId="20494" r:id="rId17" name="Option Button 14">
              <controlPr defaultSize="0" autoFill="0" autoLine="0" autoPict="0">
                <anchor moveWithCells="1">
                  <from>
                    <xdr:col>8</xdr:col>
                    <xdr:colOff>9525</xdr:colOff>
                    <xdr:row>17</xdr:row>
                    <xdr:rowOff>333375</xdr:rowOff>
                  </from>
                  <to>
                    <xdr:col>9</xdr:col>
                    <xdr:colOff>1752600</xdr:colOff>
                    <xdr:row>19</xdr:row>
                    <xdr:rowOff>9525</xdr:rowOff>
                  </to>
                </anchor>
              </controlPr>
            </control>
          </mc:Choice>
        </mc:AlternateContent>
        <mc:AlternateContent xmlns:mc="http://schemas.openxmlformats.org/markup-compatibility/2006">
          <mc:Choice Requires="x14">
            <control shapeId="20495" r:id="rId18" name="Option Button 15">
              <controlPr defaultSize="0" autoFill="0" autoLine="0" autoPict="0">
                <anchor moveWithCells="1">
                  <from>
                    <xdr:col>8</xdr:col>
                    <xdr:colOff>9525</xdr:colOff>
                    <xdr:row>19</xdr:row>
                    <xdr:rowOff>9525</xdr:rowOff>
                  </from>
                  <to>
                    <xdr:col>9</xdr:col>
                    <xdr:colOff>1752600</xdr:colOff>
                    <xdr:row>20</xdr:row>
                    <xdr:rowOff>76200</xdr:rowOff>
                  </to>
                </anchor>
              </controlPr>
            </control>
          </mc:Choice>
        </mc:AlternateContent>
        <mc:AlternateContent xmlns:mc="http://schemas.openxmlformats.org/markup-compatibility/2006">
          <mc:Choice Requires="x14">
            <control shapeId="20496" r:id="rId19" name="Option Button 16">
              <controlPr defaultSize="0" autoFill="0" autoLine="0" autoPict="0">
                <anchor moveWithCells="1">
                  <from>
                    <xdr:col>8</xdr:col>
                    <xdr:colOff>9525</xdr:colOff>
                    <xdr:row>21</xdr:row>
                    <xdr:rowOff>200025</xdr:rowOff>
                  </from>
                  <to>
                    <xdr:col>9</xdr:col>
                    <xdr:colOff>9525</xdr:colOff>
                    <xdr:row>23</xdr:row>
                    <xdr:rowOff>0</xdr:rowOff>
                  </to>
                </anchor>
              </controlPr>
            </control>
          </mc:Choice>
        </mc:AlternateContent>
        <mc:AlternateContent xmlns:mc="http://schemas.openxmlformats.org/markup-compatibility/2006">
          <mc:Choice Requires="x14">
            <control shapeId="20497" r:id="rId20" name="Check Box 17">
              <controlPr defaultSize="0" autoFill="0" autoLine="0" autoPict="0">
                <anchor moveWithCells="1">
                  <from>
                    <xdr:col>8</xdr:col>
                    <xdr:colOff>28575</xdr:colOff>
                    <xdr:row>40</xdr:row>
                    <xdr:rowOff>123825</xdr:rowOff>
                  </from>
                  <to>
                    <xdr:col>10</xdr:col>
                    <xdr:colOff>47625</xdr:colOff>
                    <xdr:row>41</xdr:row>
                    <xdr:rowOff>200025</xdr:rowOff>
                  </to>
                </anchor>
              </controlPr>
            </control>
          </mc:Choice>
        </mc:AlternateContent>
        <mc:AlternateContent xmlns:mc="http://schemas.openxmlformats.org/markup-compatibility/2006">
          <mc:Choice Requires="x14">
            <control shapeId="20498" r:id="rId21" name="Check Box 18">
              <controlPr defaultSize="0" autoFill="0" autoLine="0" autoPict="0">
                <anchor moveWithCells="1">
                  <from>
                    <xdr:col>8</xdr:col>
                    <xdr:colOff>28575</xdr:colOff>
                    <xdr:row>41</xdr:row>
                    <xdr:rowOff>190500</xdr:rowOff>
                  </from>
                  <to>
                    <xdr:col>8</xdr:col>
                    <xdr:colOff>3895725</xdr:colOff>
                    <xdr:row>42</xdr:row>
                    <xdr:rowOff>238125</xdr:rowOff>
                  </to>
                </anchor>
              </controlPr>
            </control>
          </mc:Choice>
        </mc:AlternateContent>
        <mc:AlternateContent xmlns:mc="http://schemas.openxmlformats.org/markup-compatibility/2006">
          <mc:Choice Requires="x14">
            <control shapeId="20499" r:id="rId22" name="Check Box 19">
              <controlPr defaultSize="0" autoFill="0" autoLine="0" autoPict="0">
                <anchor moveWithCells="1">
                  <from>
                    <xdr:col>8</xdr:col>
                    <xdr:colOff>28575</xdr:colOff>
                    <xdr:row>42</xdr:row>
                    <xdr:rowOff>219075</xdr:rowOff>
                  </from>
                  <to>
                    <xdr:col>8</xdr:col>
                    <xdr:colOff>4105275</xdr:colOff>
                    <xdr:row>44</xdr:row>
                    <xdr:rowOff>0</xdr:rowOff>
                  </to>
                </anchor>
              </controlPr>
            </control>
          </mc:Choice>
        </mc:AlternateContent>
        <mc:AlternateContent xmlns:mc="http://schemas.openxmlformats.org/markup-compatibility/2006">
          <mc:Choice Requires="x14">
            <control shapeId="20500" r:id="rId23" name="Check Box 20">
              <controlPr defaultSize="0" autoFill="0" autoLine="0" autoPict="0">
                <anchor moveWithCells="1">
                  <from>
                    <xdr:col>8</xdr:col>
                    <xdr:colOff>28575</xdr:colOff>
                    <xdr:row>43</xdr:row>
                    <xdr:rowOff>180975</xdr:rowOff>
                  </from>
                  <to>
                    <xdr:col>8</xdr:col>
                    <xdr:colOff>4114800</xdr:colOff>
                    <xdr:row>45</xdr:row>
                    <xdr:rowOff>28575</xdr:rowOff>
                  </to>
                </anchor>
              </controlPr>
            </control>
          </mc:Choice>
        </mc:AlternateContent>
        <mc:AlternateContent xmlns:mc="http://schemas.openxmlformats.org/markup-compatibility/2006">
          <mc:Choice Requires="x14">
            <control shapeId="20501" r:id="rId24" name="Check Box 21">
              <controlPr defaultSize="0" autoFill="0" autoLine="0" autoPict="0">
                <anchor moveWithCells="1">
                  <from>
                    <xdr:col>8</xdr:col>
                    <xdr:colOff>28575</xdr:colOff>
                    <xdr:row>44</xdr:row>
                    <xdr:rowOff>200025</xdr:rowOff>
                  </from>
                  <to>
                    <xdr:col>8</xdr:col>
                    <xdr:colOff>4105275</xdr:colOff>
                    <xdr:row>46</xdr:row>
                    <xdr:rowOff>47625</xdr:rowOff>
                  </to>
                </anchor>
              </controlPr>
            </control>
          </mc:Choice>
        </mc:AlternateContent>
        <mc:AlternateContent xmlns:mc="http://schemas.openxmlformats.org/markup-compatibility/2006">
          <mc:Choice Requires="x14">
            <control shapeId="20502" r:id="rId25" name="Check Box 22">
              <controlPr defaultSize="0" autoFill="0" autoLine="0" autoPict="0">
                <anchor moveWithCells="1">
                  <from>
                    <xdr:col>8</xdr:col>
                    <xdr:colOff>28575</xdr:colOff>
                    <xdr:row>46</xdr:row>
                    <xdr:rowOff>0</xdr:rowOff>
                  </from>
                  <to>
                    <xdr:col>8</xdr:col>
                    <xdr:colOff>4076700</xdr:colOff>
                    <xdr:row>47</xdr:row>
                    <xdr:rowOff>0</xdr:rowOff>
                  </to>
                </anchor>
              </controlPr>
            </control>
          </mc:Choice>
        </mc:AlternateContent>
        <mc:AlternateContent xmlns:mc="http://schemas.openxmlformats.org/markup-compatibility/2006">
          <mc:Choice Requires="x14">
            <control shapeId="20503" r:id="rId26" name="Group Box 23">
              <controlPr defaultSize="0" autoFill="0" autoPict="0">
                <anchor moveWithCells="1">
                  <from>
                    <xdr:col>8</xdr:col>
                    <xdr:colOff>0</xdr:colOff>
                    <xdr:row>60</xdr:row>
                    <xdr:rowOff>247650</xdr:rowOff>
                  </from>
                  <to>
                    <xdr:col>10</xdr:col>
                    <xdr:colOff>0</xdr:colOff>
                    <xdr:row>65</xdr:row>
                    <xdr:rowOff>0</xdr:rowOff>
                  </to>
                </anchor>
              </controlPr>
            </control>
          </mc:Choice>
        </mc:AlternateContent>
        <mc:AlternateContent xmlns:mc="http://schemas.openxmlformats.org/markup-compatibility/2006">
          <mc:Choice Requires="x14">
            <control shapeId="20504" r:id="rId27" name="Option Button 24">
              <controlPr defaultSize="0" autoFill="0" autoLine="0" autoPict="0">
                <anchor moveWithCells="1">
                  <from>
                    <xdr:col>8</xdr:col>
                    <xdr:colOff>66675</xdr:colOff>
                    <xdr:row>61</xdr:row>
                    <xdr:rowOff>571500</xdr:rowOff>
                  </from>
                  <to>
                    <xdr:col>8</xdr:col>
                    <xdr:colOff>1190625</xdr:colOff>
                    <xdr:row>62</xdr:row>
                    <xdr:rowOff>219075</xdr:rowOff>
                  </to>
                </anchor>
              </controlPr>
            </control>
          </mc:Choice>
        </mc:AlternateContent>
        <mc:AlternateContent xmlns:mc="http://schemas.openxmlformats.org/markup-compatibility/2006">
          <mc:Choice Requires="x14">
            <control shapeId="20505" r:id="rId28" name="Option Button 25">
              <controlPr defaultSize="0" autoFill="0" autoLine="0" autoPict="0">
                <anchor moveWithCells="1">
                  <from>
                    <xdr:col>8</xdr:col>
                    <xdr:colOff>66675</xdr:colOff>
                    <xdr:row>62</xdr:row>
                    <xdr:rowOff>200025</xdr:rowOff>
                  </from>
                  <to>
                    <xdr:col>8</xdr:col>
                    <xdr:colOff>762000</xdr:colOff>
                    <xdr:row>63</xdr:row>
                    <xdr:rowOff>228600</xdr:rowOff>
                  </to>
                </anchor>
              </controlPr>
            </control>
          </mc:Choice>
        </mc:AlternateContent>
        <mc:AlternateContent xmlns:mc="http://schemas.openxmlformats.org/markup-compatibility/2006">
          <mc:Choice Requires="x14">
            <control shapeId="20511" r:id="rId29" name="Check Box 31">
              <controlPr defaultSize="0" autoFill="0" autoLine="0" autoPict="0">
                <anchor moveWithCells="1">
                  <from>
                    <xdr:col>7</xdr:col>
                    <xdr:colOff>790575</xdr:colOff>
                    <xdr:row>13</xdr:row>
                    <xdr:rowOff>0</xdr:rowOff>
                  </from>
                  <to>
                    <xdr:col>9</xdr:col>
                    <xdr:colOff>4143375</xdr:colOff>
                    <xdr:row>14</xdr:row>
                    <xdr:rowOff>66675</xdr:rowOff>
                  </to>
                </anchor>
              </controlPr>
            </control>
          </mc:Choice>
        </mc:AlternateContent>
        <mc:AlternateContent xmlns:mc="http://schemas.openxmlformats.org/markup-compatibility/2006">
          <mc:Choice Requires="x14">
            <control shapeId="20520" r:id="rId30" name="Option Button 40">
              <controlPr defaultSize="0" autoFill="0" autoLine="0" autoPict="0">
                <anchor moveWithCells="1">
                  <from>
                    <xdr:col>8</xdr:col>
                    <xdr:colOff>9525</xdr:colOff>
                    <xdr:row>20</xdr:row>
                    <xdr:rowOff>104775</xdr:rowOff>
                  </from>
                  <to>
                    <xdr:col>9</xdr:col>
                    <xdr:colOff>1752600</xdr:colOff>
                    <xdr:row>21</xdr:row>
                    <xdr:rowOff>180975</xdr:rowOff>
                  </to>
                </anchor>
              </controlPr>
            </control>
          </mc:Choice>
        </mc:AlternateContent>
        <mc:AlternateContent xmlns:mc="http://schemas.openxmlformats.org/markup-compatibility/2006">
          <mc:Choice Requires="x14">
            <control shapeId="20521" r:id="rId31" name="Group Box 41">
              <controlPr defaultSize="0" autoFill="0" autoPict="0">
                <anchor moveWithCells="1">
                  <from>
                    <xdr:col>8</xdr:col>
                    <xdr:colOff>0</xdr:colOff>
                    <xdr:row>53</xdr:row>
                    <xdr:rowOff>104775</xdr:rowOff>
                  </from>
                  <to>
                    <xdr:col>10</xdr:col>
                    <xdr:colOff>0</xdr:colOff>
                    <xdr:row>60</xdr:row>
                    <xdr:rowOff>257175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7030A0"/>
  </sheetPr>
  <dimension ref="A1:L45"/>
  <sheetViews>
    <sheetView workbookViewId="0">
      <pane ySplit="5" topLeftCell="A6" activePane="bottomLeft" state="frozen"/>
      <selection activeCell="C5" sqref="C5"/>
      <selection pane="bottomLeft" activeCell="I6" sqref="I6:J6"/>
    </sheetView>
  </sheetViews>
  <sheetFormatPr defaultColWidth="10.875" defaultRowHeight="15.75"/>
  <cols>
    <col min="1" max="3" width="10.875" style="100" hidden="1" customWidth="1"/>
    <col min="4" max="4" width="14.25" style="100" hidden="1" customWidth="1"/>
    <col min="5" max="5" width="10.875" style="100" hidden="1" customWidth="1"/>
    <col min="6" max="6" width="12.125" style="100" hidden="1" customWidth="1"/>
    <col min="7" max="7" width="14.5" style="100" hidden="1" customWidth="1"/>
    <col min="8" max="8" width="10.875" style="100"/>
    <col min="9" max="9" width="63.5" style="100" customWidth="1"/>
    <col min="10" max="10" width="69.25" style="100" customWidth="1"/>
    <col min="11" max="11" width="20.875" style="100" customWidth="1"/>
    <col min="12" max="12" width="21" style="100" customWidth="1"/>
    <col min="13" max="16384" width="10.875" style="100"/>
  </cols>
  <sheetData>
    <row r="1" spans="1:12" s="99" customFormat="1" ht="18" customHeight="1">
      <c r="H1" s="347" t="s">
        <v>4</v>
      </c>
      <c r="I1" s="348"/>
    </row>
    <row r="2" spans="1:12" s="99" customFormat="1" ht="18" customHeight="1">
      <c r="H2" s="340" t="s">
        <v>320</v>
      </c>
      <c r="I2" s="341"/>
    </row>
    <row r="3" spans="1:12" s="99" customFormat="1" ht="24" customHeight="1">
      <c r="H3" s="340" t="s">
        <v>5</v>
      </c>
      <c r="I3" s="341"/>
    </row>
    <row r="4" spans="1:12" s="99" customFormat="1" ht="24" customHeight="1">
      <c r="H4" s="340" t="s">
        <v>86</v>
      </c>
      <c r="I4" s="341"/>
    </row>
    <row r="5" spans="1:12" s="99" customFormat="1" ht="24" customHeight="1">
      <c r="H5" s="343" t="s">
        <v>413</v>
      </c>
      <c r="I5" s="344"/>
    </row>
    <row r="6" spans="1:12" ht="34.5" customHeight="1">
      <c r="A6" s="237" t="s">
        <v>468</v>
      </c>
      <c r="B6" s="238" t="str">
        <f>'1- Brewery Information'!$C$6&amp;" "&amp;'1- Brewery Information'!$C$17</f>
        <v xml:space="preserve"> </v>
      </c>
      <c r="C6" s="239"/>
      <c r="D6" s="239"/>
      <c r="E6" s="239"/>
      <c r="F6" s="239"/>
      <c r="G6" s="239"/>
      <c r="I6" s="372" t="s">
        <v>371</v>
      </c>
      <c r="J6" s="373"/>
      <c r="K6" s="370"/>
      <c r="L6" s="371"/>
    </row>
    <row r="7" spans="1:12" ht="35.1" customHeight="1">
      <c r="A7" s="230" t="s">
        <v>470</v>
      </c>
      <c r="B7" s="230" t="s">
        <v>474</v>
      </c>
      <c r="C7" s="231" t="s">
        <v>444</v>
      </c>
      <c r="D7" s="232" t="s">
        <v>506</v>
      </c>
      <c r="E7" s="231" t="s">
        <v>473</v>
      </c>
      <c r="F7" s="231" t="s">
        <v>466</v>
      </c>
      <c r="G7" s="231" t="s">
        <v>467</v>
      </c>
      <c r="I7" s="374" t="s">
        <v>428</v>
      </c>
      <c r="J7" s="375"/>
      <c r="K7" s="370"/>
      <c r="L7" s="371"/>
    </row>
    <row r="8" spans="1:12" ht="15.95" customHeight="1">
      <c r="A8" s="228" t="s">
        <v>471</v>
      </c>
      <c r="B8" s="230" t="s">
        <v>472</v>
      </c>
      <c r="C8" s="230" t="s">
        <v>502</v>
      </c>
      <c r="D8" s="228">
        <v>0</v>
      </c>
      <c r="E8" s="228" t="str">
        <f>IF(D8=1,"Y",IF(D8=2,"N",""))</f>
        <v/>
      </c>
      <c r="F8" s="228"/>
      <c r="G8" s="228" t="str">
        <f>C8&amp;D8&amp;F8</f>
        <v>4c-10</v>
      </c>
      <c r="I8" s="111"/>
      <c r="J8" s="111"/>
      <c r="K8" s="370"/>
      <c r="L8" s="371"/>
    </row>
    <row r="9" spans="1:12" ht="17.25">
      <c r="A9" s="228" t="s">
        <v>498</v>
      </c>
      <c r="B9" s="230" t="s">
        <v>499</v>
      </c>
      <c r="C9" s="230" t="s">
        <v>469</v>
      </c>
      <c r="D9" s="228" t="str">
        <f>IF(I15&lt;&gt;"Type here","Y","N")</f>
        <v>N</v>
      </c>
      <c r="E9" s="228"/>
      <c r="F9" s="228" t="str">
        <f>IF(AND(D9="Y",I15&lt;&gt;"Type here"),I15,"")</f>
        <v/>
      </c>
      <c r="G9" s="228" t="str">
        <f t="shared" ref="G9:G14" si="0">C9&amp;D9&amp;F9</f>
        <v>4c-1aN</v>
      </c>
      <c r="I9" s="111"/>
      <c r="J9" s="111"/>
    </row>
    <row r="10" spans="1:12" ht="17.25">
      <c r="A10" s="228" t="s">
        <v>500</v>
      </c>
      <c r="B10" s="230" t="s">
        <v>483</v>
      </c>
      <c r="C10" s="230" t="s">
        <v>501</v>
      </c>
      <c r="D10" s="228">
        <v>0</v>
      </c>
      <c r="E10" s="228" t="str">
        <f>IF(D10=0,"",IF(D10=1,"New Employees (less than 1 year employment)",IF(D10=2,"1-5 years employment",IF(D10=3,"5-10 years employment",IF(D10=4,"Greater than 10 years employment","-")))))</f>
        <v/>
      </c>
      <c r="F10" s="228"/>
      <c r="G10" s="228" t="str">
        <f t="shared" si="0"/>
        <v>4c-1b0</v>
      </c>
      <c r="I10" s="111"/>
      <c r="J10" s="111"/>
    </row>
    <row r="11" spans="1:12" ht="17.25">
      <c r="A11" s="228" t="s">
        <v>504</v>
      </c>
      <c r="B11" s="230" t="s">
        <v>483</v>
      </c>
      <c r="C11" s="230" t="s">
        <v>503</v>
      </c>
      <c r="D11" s="228">
        <v>0</v>
      </c>
      <c r="E11" s="228" t="str">
        <f>IF(D11=0,"",IF(D11=1,"Fully Integrated (vacation + sick + holiday)",IF(D11=2,"Not Integrated (vacation, sick, and holidays separate)",IF(D11=3,"Unlimited PTO",IF(D11=4,"Partially Integrated","-")))))</f>
        <v/>
      </c>
      <c r="F11" s="241" t="str">
        <f>IF(AND(D11=4,J34&lt;&gt;"Type here"),J34,"")</f>
        <v/>
      </c>
      <c r="G11" s="228" t="str">
        <f t="shared" si="0"/>
        <v>4c-1c0</v>
      </c>
      <c r="I11" s="111"/>
      <c r="J11" s="111"/>
    </row>
    <row r="12" spans="1:12" ht="17.25">
      <c r="A12" s="228" t="s">
        <v>505</v>
      </c>
      <c r="B12" s="230" t="s">
        <v>499</v>
      </c>
      <c r="C12" s="230" t="s">
        <v>589</v>
      </c>
      <c r="D12" s="228" t="str">
        <f>IF(J39&lt;&gt;"Type here","Y","N")</f>
        <v>N</v>
      </c>
      <c r="E12" s="228" t="s">
        <v>332</v>
      </c>
      <c r="F12" s="242" t="str">
        <f>IF(D12="Y",J39,"")</f>
        <v/>
      </c>
      <c r="G12" s="228" t="str">
        <f t="shared" si="0"/>
        <v>4c-1d-1N</v>
      </c>
      <c r="I12" s="102"/>
      <c r="J12" s="103"/>
    </row>
    <row r="13" spans="1:12">
      <c r="A13" s="228" t="s">
        <v>505</v>
      </c>
      <c r="B13" s="230" t="s">
        <v>499</v>
      </c>
      <c r="C13" s="230" t="s">
        <v>590</v>
      </c>
      <c r="D13" s="228" t="str">
        <f t="shared" ref="D13:D14" si="1">IF(J40&lt;&gt;"Type here","Y","N")</f>
        <v>N</v>
      </c>
      <c r="E13" s="228" t="s">
        <v>330</v>
      </c>
      <c r="F13" s="242" t="str">
        <f t="shared" ref="F13:F14" si="2">IF(D13="Y",J40,"")</f>
        <v/>
      </c>
      <c r="G13" s="228" t="str">
        <f t="shared" si="0"/>
        <v>4c-1d-2N</v>
      </c>
      <c r="I13" s="378" t="s">
        <v>354</v>
      </c>
      <c r="J13" s="379"/>
    </row>
    <row r="14" spans="1:12" s="101" customFormat="1" ht="20.100000000000001" customHeight="1">
      <c r="A14" s="228" t="s">
        <v>505</v>
      </c>
      <c r="B14" s="230" t="s">
        <v>499</v>
      </c>
      <c r="C14" s="230" t="s">
        <v>591</v>
      </c>
      <c r="D14" s="228" t="str">
        <f t="shared" si="1"/>
        <v>N</v>
      </c>
      <c r="E14" s="228" t="s">
        <v>331</v>
      </c>
      <c r="F14" s="242" t="str">
        <f t="shared" si="2"/>
        <v/>
      </c>
      <c r="G14" s="228" t="str">
        <f t="shared" si="0"/>
        <v>4c-1d-3N</v>
      </c>
      <c r="I14" s="380" t="s">
        <v>333</v>
      </c>
      <c r="J14" s="381"/>
    </row>
    <row r="15" spans="1:12" s="101" customFormat="1">
      <c r="I15" s="382" t="s">
        <v>325</v>
      </c>
      <c r="J15" s="383"/>
    </row>
    <row r="16" spans="1:12" s="101" customFormat="1">
      <c r="I16" s="105"/>
      <c r="J16" s="106"/>
    </row>
    <row r="17" spans="9:10" s="101" customFormat="1">
      <c r="I17" s="110"/>
      <c r="J17" s="109"/>
    </row>
    <row r="18" spans="9:10" ht="9" customHeight="1">
      <c r="I18" s="102"/>
      <c r="J18" s="103"/>
    </row>
    <row r="19" spans="9:10" ht="38.25" customHeight="1">
      <c r="I19" s="378" t="s">
        <v>427</v>
      </c>
      <c r="J19" s="379"/>
    </row>
    <row r="20" spans="9:10" s="101" customFormat="1">
      <c r="I20" s="108"/>
      <c r="J20" s="108"/>
    </row>
    <row r="21" spans="9:10" s="101" customFormat="1">
      <c r="I21" s="108"/>
      <c r="J21" s="108"/>
    </row>
    <row r="22" spans="9:10" s="101" customFormat="1">
      <c r="I22" s="108"/>
      <c r="J22" s="108"/>
    </row>
    <row r="23" spans="9:10" s="101" customFormat="1">
      <c r="I23" s="108"/>
      <c r="J23" s="108"/>
    </row>
    <row r="24" spans="9:10" s="101" customFormat="1">
      <c r="I24" s="108"/>
      <c r="J24" s="108"/>
    </row>
    <row r="25" spans="9:10" s="101" customFormat="1">
      <c r="I25" s="108"/>
      <c r="J25" s="108"/>
    </row>
    <row r="26" spans="9:10" s="101" customFormat="1">
      <c r="I26" s="108"/>
      <c r="J26" s="108"/>
    </row>
    <row r="27" spans="9:10" ht="12.95" customHeight="1">
      <c r="I27" s="378"/>
      <c r="J27" s="379"/>
    </row>
    <row r="28" spans="9:10" ht="36" customHeight="1">
      <c r="I28" s="378" t="s">
        <v>426</v>
      </c>
      <c r="J28" s="379"/>
    </row>
    <row r="29" spans="9:10" s="101" customFormat="1">
      <c r="I29" s="108"/>
      <c r="J29" s="108"/>
    </row>
    <row r="30" spans="9:10" s="101" customFormat="1">
      <c r="I30" s="108"/>
      <c r="J30" s="108"/>
    </row>
    <row r="31" spans="9:10" s="101" customFormat="1">
      <c r="I31" s="115"/>
      <c r="J31" s="115"/>
    </row>
    <row r="32" spans="9:10" s="101" customFormat="1">
      <c r="I32" s="148"/>
      <c r="J32" s="148"/>
    </row>
    <row r="33" spans="9:11" s="101" customFormat="1">
      <c r="I33" s="108"/>
      <c r="J33" s="148"/>
    </row>
    <row r="34" spans="9:11" s="101" customFormat="1">
      <c r="I34" s="108"/>
      <c r="J34" s="384" t="s">
        <v>325</v>
      </c>
    </row>
    <row r="35" spans="9:11" s="101" customFormat="1">
      <c r="I35" s="148"/>
      <c r="J35" s="385"/>
      <c r="K35" s="198"/>
    </row>
    <row r="36" spans="9:11" s="101" customFormat="1">
      <c r="I36" s="105"/>
      <c r="J36" s="106"/>
    </row>
    <row r="37" spans="9:11">
      <c r="I37" s="378" t="s">
        <v>423</v>
      </c>
      <c r="J37" s="379"/>
    </row>
    <row r="38" spans="9:11" s="101" customFormat="1">
      <c r="I38" s="105"/>
      <c r="J38" s="106"/>
    </row>
    <row r="39" spans="9:11" s="101" customFormat="1" ht="18.75">
      <c r="I39" s="107" t="s">
        <v>332</v>
      </c>
      <c r="J39" s="222" t="s">
        <v>325</v>
      </c>
    </row>
    <row r="40" spans="9:11" s="101" customFormat="1" ht="18.75">
      <c r="I40" s="107" t="s">
        <v>330</v>
      </c>
      <c r="J40" s="222" t="s">
        <v>325</v>
      </c>
    </row>
    <row r="41" spans="9:11" s="101" customFormat="1" ht="18.75">
      <c r="I41" s="107" t="s">
        <v>331</v>
      </c>
      <c r="J41" s="222" t="s">
        <v>325</v>
      </c>
    </row>
    <row r="42" spans="9:11" s="101" customFormat="1">
      <c r="I42" s="105"/>
      <c r="J42" s="106"/>
    </row>
    <row r="43" spans="9:11" ht="17.100000000000001" customHeight="1">
      <c r="I43" s="376"/>
      <c r="J43" s="376"/>
    </row>
    <row r="44" spans="9:11" ht="17.100000000000001" customHeight="1">
      <c r="I44" s="376"/>
      <c r="J44" s="376"/>
    </row>
    <row r="45" spans="9:11" ht="27" customHeight="1">
      <c r="I45" s="377" t="s">
        <v>321</v>
      </c>
      <c r="J45" s="377"/>
    </row>
  </sheetData>
  <sheetProtection algorithmName="SHA-512" hashValue="yJPIbH//Ar7EKqjg7ALQtq3KBWM4cwWxpk+aZFgHZCZKzyXdCQbnmpoNBVs0vYoQIpCoUln2cunb+stjgOio4w==" saltValue="GiA6/4ErWeTm9wdFT9RRZg==" spinCount="100000" sheet="1" objects="1" scenarios="1"/>
  <mergeCells count="18">
    <mergeCell ref="K6:L8"/>
    <mergeCell ref="I6:J6"/>
    <mergeCell ref="I7:J7"/>
    <mergeCell ref="I43:J44"/>
    <mergeCell ref="I45:J45"/>
    <mergeCell ref="I13:J13"/>
    <mergeCell ref="I14:J14"/>
    <mergeCell ref="I15:J15"/>
    <mergeCell ref="I19:J19"/>
    <mergeCell ref="I27:J27"/>
    <mergeCell ref="I28:J28"/>
    <mergeCell ref="I37:J37"/>
    <mergeCell ref="J34:J35"/>
    <mergeCell ref="H1:I1"/>
    <mergeCell ref="H2:I2"/>
    <mergeCell ref="H3:I3"/>
    <mergeCell ref="H4:I4"/>
    <mergeCell ref="H5:I5"/>
  </mergeCells>
  <dataValidations count="2">
    <dataValidation type="decimal" operator="greaterThanOrEqual" allowBlank="1" showInputMessage="1" showErrorMessage="1" error="Please enter a value 0 or greater; If unlimited, check Unlimited PTO in 1c and enter 0 here" sqref="I15:J15">
      <formula1>0</formula1>
    </dataValidation>
    <dataValidation type="decimal" operator="greaterThanOrEqual" allowBlank="1" showInputMessage="1" showErrorMessage="1" error="Please enter a value 0 or greater; If unlimited, check Unlimited PTO in 1c and enter 0 here" sqref="J39:J41">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1505" r:id="rId3" name="Group Box 1">
              <controlPr defaultSize="0" autoFill="0" autoPict="0">
                <anchor moveWithCells="1">
                  <from>
                    <xdr:col>8</xdr:col>
                    <xdr:colOff>0</xdr:colOff>
                    <xdr:row>6</xdr:row>
                    <xdr:rowOff>0</xdr:rowOff>
                  </from>
                  <to>
                    <xdr:col>10</xdr:col>
                    <xdr:colOff>0</xdr:colOff>
                    <xdr:row>11</xdr:row>
                    <xdr:rowOff>9525</xdr:rowOff>
                  </to>
                </anchor>
              </controlPr>
            </control>
          </mc:Choice>
        </mc:AlternateContent>
        <mc:AlternateContent xmlns:mc="http://schemas.openxmlformats.org/markup-compatibility/2006">
          <mc:Choice Requires="x14">
            <control shapeId="21506" r:id="rId4" name="Option Button 2">
              <controlPr defaultSize="0" autoFill="0" autoLine="0" autoPict="0">
                <anchor moveWithCells="1">
                  <from>
                    <xdr:col>8</xdr:col>
                    <xdr:colOff>104775</xdr:colOff>
                    <xdr:row>7</xdr:row>
                    <xdr:rowOff>0</xdr:rowOff>
                  </from>
                  <to>
                    <xdr:col>8</xdr:col>
                    <xdr:colOff>1552575</xdr:colOff>
                    <xdr:row>8</xdr:row>
                    <xdr:rowOff>57150</xdr:rowOff>
                  </to>
                </anchor>
              </controlPr>
            </control>
          </mc:Choice>
        </mc:AlternateContent>
        <mc:AlternateContent xmlns:mc="http://schemas.openxmlformats.org/markup-compatibility/2006">
          <mc:Choice Requires="x14">
            <control shapeId="21507" r:id="rId5" name="Option Button 3">
              <controlPr defaultSize="0" autoFill="0" autoLine="0" autoPict="0">
                <anchor moveWithCells="1">
                  <from>
                    <xdr:col>8</xdr:col>
                    <xdr:colOff>104775</xdr:colOff>
                    <xdr:row>8</xdr:row>
                    <xdr:rowOff>47625</xdr:rowOff>
                  </from>
                  <to>
                    <xdr:col>8</xdr:col>
                    <xdr:colOff>1323975</xdr:colOff>
                    <xdr:row>9</xdr:row>
                    <xdr:rowOff>95250</xdr:rowOff>
                  </to>
                </anchor>
              </controlPr>
            </control>
          </mc:Choice>
        </mc:AlternateContent>
        <mc:AlternateContent xmlns:mc="http://schemas.openxmlformats.org/markup-compatibility/2006">
          <mc:Choice Requires="x14">
            <control shapeId="21508" r:id="rId6" name="Group Box 4">
              <controlPr defaultSize="0" autoFill="0" autoPict="0">
                <anchor moveWithCells="1">
                  <from>
                    <xdr:col>8</xdr:col>
                    <xdr:colOff>0</xdr:colOff>
                    <xdr:row>17</xdr:row>
                    <xdr:rowOff>0</xdr:rowOff>
                  </from>
                  <to>
                    <xdr:col>10</xdr:col>
                    <xdr:colOff>0</xdr:colOff>
                    <xdr:row>25</xdr:row>
                    <xdr:rowOff>171450</xdr:rowOff>
                  </to>
                </anchor>
              </controlPr>
            </control>
          </mc:Choice>
        </mc:AlternateContent>
        <mc:AlternateContent xmlns:mc="http://schemas.openxmlformats.org/markup-compatibility/2006">
          <mc:Choice Requires="x14">
            <control shapeId="21509" r:id="rId7" name="Option Button 5">
              <controlPr defaultSize="0" autoFill="0" autoLine="0" autoPict="0">
                <anchor moveWithCells="1">
                  <from>
                    <xdr:col>8</xdr:col>
                    <xdr:colOff>85725</xdr:colOff>
                    <xdr:row>19</xdr:row>
                    <xdr:rowOff>38100</xdr:rowOff>
                  </from>
                  <to>
                    <xdr:col>8</xdr:col>
                    <xdr:colOff>3724275</xdr:colOff>
                    <xdr:row>20</xdr:row>
                    <xdr:rowOff>142875</xdr:rowOff>
                  </to>
                </anchor>
              </controlPr>
            </control>
          </mc:Choice>
        </mc:AlternateContent>
        <mc:AlternateContent xmlns:mc="http://schemas.openxmlformats.org/markup-compatibility/2006">
          <mc:Choice Requires="x14">
            <control shapeId="21510" r:id="rId8" name="Option Button 6">
              <controlPr defaultSize="0" autoFill="0" autoLine="0" autoPict="0">
                <anchor moveWithCells="1">
                  <from>
                    <xdr:col>8</xdr:col>
                    <xdr:colOff>85725</xdr:colOff>
                    <xdr:row>20</xdr:row>
                    <xdr:rowOff>152400</xdr:rowOff>
                  </from>
                  <to>
                    <xdr:col>8</xdr:col>
                    <xdr:colOff>2438400</xdr:colOff>
                    <xdr:row>22</xdr:row>
                    <xdr:rowOff>9525</xdr:rowOff>
                  </to>
                </anchor>
              </controlPr>
            </control>
          </mc:Choice>
        </mc:AlternateContent>
        <mc:AlternateContent xmlns:mc="http://schemas.openxmlformats.org/markup-compatibility/2006">
          <mc:Choice Requires="x14">
            <control shapeId="21511" r:id="rId9" name="Option Button 7">
              <controlPr defaultSize="0" autoFill="0" autoLine="0" autoPict="0">
                <anchor moveWithCells="1">
                  <from>
                    <xdr:col>8</xdr:col>
                    <xdr:colOff>85725</xdr:colOff>
                    <xdr:row>22</xdr:row>
                    <xdr:rowOff>47625</xdr:rowOff>
                  </from>
                  <to>
                    <xdr:col>8</xdr:col>
                    <xdr:colOff>2219325</xdr:colOff>
                    <xdr:row>23</xdr:row>
                    <xdr:rowOff>114300</xdr:rowOff>
                  </to>
                </anchor>
              </controlPr>
            </control>
          </mc:Choice>
        </mc:AlternateContent>
        <mc:AlternateContent xmlns:mc="http://schemas.openxmlformats.org/markup-compatibility/2006">
          <mc:Choice Requires="x14">
            <control shapeId="21512" r:id="rId10" name="Option Button 8">
              <controlPr defaultSize="0" autoFill="0" autoLine="0" autoPict="0">
                <anchor moveWithCells="1">
                  <from>
                    <xdr:col>8</xdr:col>
                    <xdr:colOff>85725</xdr:colOff>
                    <xdr:row>23</xdr:row>
                    <xdr:rowOff>152400</xdr:rowOff>
                  </from>
                  <to>
                    <xdr:col>8</xdr:col>
                    <xdr:colOff>4105275</xdr:colOff>
                    <xdr:row>25</xdr:row>
                    <xdr:rowOff>9525</xdr:rowOff>
                  </to>
                </anchor>
              </controlPr>
            </control>
          </mc:Choice>
        </mc:AlternateContent>
        <mc:AlternateContent xmlns:mc="http://schemas.openxmlformats.org/markup-compatibility/2006">
          <mc:Choice Requires="x14">
            <control shapeId="21513" r:id="rId11" name="Group Box 9">
              <controlPr defaultSize="0" autoFill="0" autoPict="0">
                <anchor moveWithCells="1">
                  <from>
                    <xdr:col>8</xdr:col>
                    <xdr:colOff>0</xdr:colOff>
                    <xdr:row>25</xdr:row>
                    <xdr:rowOff>161925</xdr:rowOff>
                  </from>
                  <to>
                    <xdr:col>10</xdr:col>
                    <xdr:colOff>0</xdr:colOff>
                    <xdr:row>35</xdr:row>
                    <xdr:rowOff>114300</xdr:rowOff>
                  </to>
                </anchor>
              </controlPr>
            </control>
          </mc:Choice>
        </mc:AlternateContent>
        <mc:AlternateContent xmlns:mc="http://schemas.openxmlformats.org/markup-compatibility/2006">
          <mc:Choice Requires="x14">
            <control shapeId="21514" r:id="rId12" name="Option Button 10">
              <controlPr defaultSize="0" autoFill="0" autoLine="0" autoPict="0">
                <anchor moveWithCells="1">
                  <from>
                    <xdr:col>8</xdr:col>
                    <xdr:colOff>114300</xdr:colOff>
                    <xdr:row>28</xdr:row>
                    <xdr:rowOff>85725</xdr:rowOff>
                  </from>
                  <to>
                    <xdr:col>8</xdr:col>
                    <xdr:colOff>4029075</xdr:colOff>
                    <xdr:row>29</xdr:row>
                    <xdr:rowOff>104775</xdr:rowOff>
                  </to>
                </anchor>
              </controlPr>
            </control>
          </mc:Choice>
        </mc:AlternateContent>
        <mc:AlternateContent xmlns:mc="http://schemas.openxmlformats.org/markup-compatibility/2006">
          <mc:Choice Requires="x14">
            <control shapeId="21515" r:id="rId13" name="Option Button 11">
              <controlPr defaultSize="0" autoFill="0" autoLine="0" autoPict="0">
                <anchor moveWithCells="1">
                  <from>
                    <xdr:col>8</xdr:col>
                    <xdr:colOff>114300</xdr:colOff>
                    <xdr:row>29</xdr:row>
                    <xdr:rowOff>142875</xdr:rowOff>
                  </from>
                  <to>
                    <xdr:col>8</xdr:col>
                    <xdr:colOff>4695825</xdr:colOff>
                    <xdr:row>31</xdr:row>
                    <xdr:rowOff>95250</xdr:rowOff>
                  </to>
                </anchor>
              </controlPr>
            </control>
          </mc:Choice>
        </mc:AlternateContent>
        <mc:AlternateContent xmlns:mc="http://schemas.openxmlformats.org/markup-compatibility/2006">
          <mc:Choice Requires="x14">
            <control shapeId="21518" r:id="rId14" name="Option Button 14">
              <controlPr defaultSize="0" autoFill="0" autoLine="0" autoPict="0">
                <anchor moveWithCells="1">
                  <from>
                    <xdr:col>8</xdr:col>
                    <xdr:colOff>114300</xdr:colOff>
                    <xdr:row>31</xdr:row>
                    <xdr:rowOff>66675</xdr:rowOff>
                  </from>
                  <to>
                    <xdr:col>8</xdr:col>
                    <xdr:colOff>4695825</xdr:colOff>
                    <xdr:row>33</xdr:row>
                    <xdr:rowOff>9525</xdr:rowOff>
                  </to>
                </anchor>
              </controlPr>
            </control>
          </mc:Choice>
        </mc:AlternateContent>
        <mc:AlternateContent xmlns:mc="http://schemas.openxmlformats.org/markup-compatibility/2006">
          <mc:Choice Requires="x14">
            <control shapeId="21521" r:id="rId15" name="Option Button 17">
              <controlPr defaultSize="0" autoFill="0" autoLine="0" autoPict="0">
                <anchor moveWithCells="1">
                  <from>
                    <xdr:col>8</xdr:col>
                    <xdr:colOff>104775</xdr:colOff>
                    <xdr:row>32</xdr:row>
                    <xdr:rowOff>104775</xdr:rowOff>
                  </from>
                  <to>
                    <xdr:col>8</xdr:col>
                    <xdr:colOff>4686300</xdr:colOff>
                    <xdr:row>35</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7030A0"/>
  </sheetPr>
  <dimension ref="A1:L36"/>
  <sheetViews>
    <sheetView workbookViewId="0">
      <pane ySplit="5" topLeftCell="A6" activePane="bottomLeft" state="frozen"/>
      <selection activeCell="C5" sqref="C5"/>
      <selection pane="bottomLeft" activeCell="I6" sqref="I6:J6"/>
    </sheetView>
  </sheetViews>
  <sheetFormatPr defaultColWidth="10.875" defaultRowHeight="15.75"/>
  <cols>
    <col min="1" max="7" width="10.875" style="100" hidden="1" customWidth="1"/>
    <col min="8" max="8" width="10.875" style="100"/>
    <col min="9" max="10" width="54.5" style="100" customWidth="1"/>
    <col min="11" max="11" width="20.875" style="100" customWidth="1"/>
    <col min="12" max="12" width="21" style="100" customWidth="1"/>
    <col min="13" max="16384" width="10.875" style="100"/>
  </cols>
  <sheetData>
    <row r="1" spans="1:12" s="99" customFormat="1" ht="18" customHeight="1">
      <c r="H1" s="347" t="s">
        <v>4</v>
      </c>
      <c r="I1" s="348"/>
    </row>
    <row r="2" spans="1:12" s="99" customFormat="1" ht="18" customHeight="1">
      <c r="H2" s="340" t="s">
        <v>320</v>
      </c>
      <c r="I2" s="341"/>
    </row>
    <row r="3" spans="1:12" s="99" customFormat="1" ht="24" customHeight="1">
      <c r="H3" s="340" t="s">
        <v>5</v>
      </c>
      <c r="I3" s="341"/>
    </row>
    <row r="4" spans="1:12" s="99" customFormat="1" ht="24" customHeight="1">
      <c r="H4" s="340" t="s">
        <v>86</v>
      </c>
      <c r="I4" s="341"/>
    </row>
    <row r="5" spans="1:12" s="99" customFormat="1" ht="24" customHeight="1">
      <c r="H5" s="343" t="s">
        <v>413</v>
      </c>
      <c r="I5" s="344"/>
    </row>
    <row r="6" spans="1:12" ht="33" customHeight="1">
      <c r="A6" s="237" t="s">
        <v>468</v>
      </c>
      <c r="B6" s="238" t="str">
        <f>'1- Brewery Information'!$C$6&amp;" "&amp;'1- Brewery Information'!$C$17</f>
        <v xml:space="preserve"> </v>
      </c>
      <c r="C6" s="239"/>
      <c r="D6" s="239"/>
      <c r="E6" s="239"/>
      <c r="F6" s="239"/>
      <c r="G6" s="239"/>
      <c r="I6" s="372" t="s">
        <v>370</v>
      </c>
      <c r="J6" s="390"/>
      <c r="K6" s="370"/>
      <c r="L6" s="371"/>
    </row>
    <row r="7" spans="1:12" ht="33.950000000000003" customHeight="1">
      <c r="A7" s="230" t="s">
        <v>470</v>
      </c>
      <c r="B7" s="230" t="s">
        <v>474</v>
      </c>
      <c r="C7" s="231" t="s">
        <v>444</v>
      </c>
      <c r="D7" s="232" t="s">
        <v>506</v>
      </c>
      <c r="E7" s="231" t="s">
        <v>473</v>
      </c>
      <c r="F7" s="231" t="s">
        <v>466</v>
      </c>
      <c r="G7" s="231" t="s">
        <v>467</v>
      </c>
      <c r="I7" s="391" t="s">
        <v>368</v>
      </c>
      <c r="J7" s="392"/>
      <c r="K7" s="370"/>
      <c r="L7" s="371"/>
    </row>
    <row r="8" spans="1:12">
      <c r="A8" s="228" t="s">
        <v>507</v>
      </c>
      <c r="B8" s="230" t="s">
        <v>472</v>
      </c>
      <c r="C8" s="230" t="s">
        <v>508</v>
      </c>
      <c r="D8" s="228">
        <v>0</v>
      </c>
      <c r="E8" s="228" t="str">
        <f>IF(D8=1,"Y",IF(D8=2,"N",""))</f>
        <v/>
      </c>
      <c r="F8" s="228"/>
      <c r="G8" s="228" t="str">
        <f>C8&amp;D8&amp;F8</f>
        <v>4d-10</v>
      </c>
      <c r="I8" s="393" t="s">
        <v>334</v>
      </c>
      <c r="J8" s="393"/>
      <c r="K8" s="370"/>
      <c r="L8" s="371"/>
    </row>
    <row r="9" spans="1:12" ht="15.95" customHeight="1">
      <c r="A9" s="228" t="s">
        <v>515</v>
      </c>
      <c r="B9" s="230" t="s">
        <v>499</v>
      </c>
      <c r="C9" s="230" t="s">
        <v>509</v>
      </c>
      <c r="D9" s="228" t="str">
        <f>IF(I15&lt;&gt;"%","Y","N")</f>
        <v>N</v>
      </c>
      <c r="E9" s="228"/>
      <c r="F9" s="240" t="str">
        <f>IF(D9="Y",I15,"")</f>
        <v/>
      </c>
      <c r="G9" s="228" t="str">
        <f t="shared" ref="G9:G14" si="0">C9&amp;D9&amp;F9</f>
        <v>4d-1aN</v>
      </c>
      <c r="I9" s="111"/>
      <c r="J9" s="111"/>
    </row>
    <row r="10" spans="1:12" ht="17.25">
      <c r="A10" s="228" t="s">
        <v>516</v>
      </c>
      <c r="B10" s="230" t="s">
        <v>476</v>
      </c>
      <c r="C10" s="230" t="s">
        <v>510</v>
      </c>
      <c r="D10" s="228" t="b">
        <v>0</v>
      </c>
      <c r="E10" s="228" t="s">
        <v>518</v>
      </c>
      <c r="F10" s="228"/>
      <c r="G10" s="228" t="str">
        <f t="shared" si="0"/>
        <v>4d-1b-1FALSE</v>
      </c>
      <c r="I10" s="111"/>
      <c r="J10" s="111"/>
    </row>
    <row r="11" spans="1:12" ht="17.25">
      <c r="A11" s="228" t="s">
        <v>516</v>
      </c>
      <c r="B11" s="230" t="s">
        <v>476</v>
      </c>
      <c r="C11" s="230" t="s">
        <v>511</v>
      </c>
      <c r="D11" s="228" t="b">
        <v>0</v>
      </c>
      <c r="E11" s="228" t="s">
        <v>519</v>
      </c>
      <c r="F11" s="228"/>
      <c r="G11" s="228" t="str">
        <f t="shared" si="0"/>
        <v>4d-1b-2FALSE</v>
      </c>
      <c r="I11" s="111"/>
      <c r="J11" s="111"/>
    </row>
    <row r="12" spans="1:12" ht="17.25">
      <c r="A12" s="228" t="s">
        <v>516</v>
      </c>
      <c r="B12" s="230" t="s">
        <v>476</v>
      </c>
      <c r="C12" s="230" t="s">
        <v>512</v>
      </c>
      <c r="D12" s="228" t="b">
        <v>0</v>
      </c>
      <c r="E12" s="228" t="s">
        <v>520</v>
      </c>
      <c r="F12" s="228"/>
      <c r="G12" s="228" t="str">
        <f t="shared" si="0"/>
        <v>4d-1b-3FALSE</v>
      </c>
      <c r="I12" s="111"/>
      <c r="J12" s="111"/>
    </row>
    <row r="13" spans="1:12" ht="17.25">
      <c r="A13" s="228" t="s">
        <v>516</v>
      </c>
      <c r="B13" s="230" t="s">
        <v>476</v>
      </c>
      <c r="C13" s="230" t="s">
        <v>513</v>
      </c>
      <c r="D13" s="228" t="b">
        <v>0</v>
      </c>
      <c r="E13" s="230" t="s">
        <v>108</v>
      </c>
      <c r="F13" s="228" t="str">
        <f>IF(AND(D13=TRUE,J25&lt;&gt;"Type here"),J25,"")</f>
        <v/>
      </c>
      <c r="G13" s="228" t="str">
        <f t="shared" si="0"/>
        <v>4d-1b-4FALSE</v>
      </c>
      <c r="I13" s="102"/>
      <c r="J13" s="103"/>
    </row>
    <row r="14" spans="1:12" ht="24.95" customHeight="1">
      <c r="A14" s="228" t="s">
        <v>517</v>
      </c>
      <c r="B14" s="230" t="s">
        <v>472</v>
      </c>
      <c r="C14" s="230" t="s">
        <v>514</v>
      </c>
      <c r="D14" s="228">
        <v>0</v>
      </c>
      <c r="E14" s="228" t="str">
        <f>IF(D14=1,"Y",IF(D14=2,"N",""))</f>
        <v/>
      </c>
      <c r="F14" s="228"/>
      <c r="G14" s="228" t="str">
        <f t="shared" si="0"/>
        <v>4d-1c0</v>
      </c>
      <c r="I14" s="386" t="s">
        <v>424</v>
      </c>
      <c r="J14" s="387"/>
    </row>
    <row r="15" spans="1:12">
      <c r="A15" s="228"/>
      <c r="B15" s="228"/>
      <c r="C15" s="228"/>
      <c r="D15" s="228"/>
      <c r="E15" s="228"/>
      <c r="F15" s="228"/>
      <c r="G15" s="228"/>
      <c r="I15" s="394" t="s">
        <v>335</v>
      </c>
      <c r="J15" s="395"/>
    </row>
    <row r="16" spans="1:12" ht="17.25">
      <c r="A16" s="228"/>
      <c r="B16" s="228"/>
      <c r="C16" s="228"/>
      <c r="D16" s="228"/>
      <c r="E16" s="228"/>
      <c r="F16" s="228"/>
      <c r="G16" s="228"/>
      <c r="I16" s="102"/>
      <c r="J16" s="103"/>
    </row>
    <row r="17" spans="1:10" ht="17.25">
      <c r="A17" s="228"/>
      <c r="B17" s="228"/>
      <c r="C17" s="228"/>
      <c r="D17" s="228"/>
      <c r="E17" s="228"/>
      <c r="F17" s="228"/>
      <c r="G17" s="228"/>
      <c r="I17" s="104"/>
      <c r="J17" s="112"/>
    </row>
    <row r="18" spans="1:10" ht="17.25">
      <c r="A18" s="228"/>
      <c r="B18" s="228"/>
      <c r="C18" s="228"/>
      <c r="D18" s="228"/>
      <c r="E18" s="228"/>
      <c r="F18" s="228"/>
      <c r="G18" s="228"/>
      <c r="I18" s="113"/>
      <c r="J18" s="114"/>
    </row>
    <row r="19" spans="1:10" ht="24.95" customHeight="1">
      <c r="A19" s="228"/>
      <c r="B19" s="228"/>
      <c r="C19" s="228"/>
      <c r="D19" s="228"/>
      <c r="E19" s="228"/>
      <c r="F19" s="228"/>
      <c r="G19" s="228"/>
      <c r="I19" s="386" t="s">
        <v>369</v>
      </c>
      <c r="J19" s="387"/>
    </row>
    <row r="20" spans="1:10" ht="24.95" customHeight="1">
      <c r="A20" s="228"/>
      <c r="B20" s="228"/>
      <c r="C20" s="228"/>
      <c r="D20" s="228"/>
      <c r="E20" s="228"/>
      <c r="F20" s="228"/>
      <c r="G20" s="228"/>
      <c r="I20" s="199" t="s">
        <v>324</v>
      </c>
      <c r="J20" s="147"/>
    </row>
    <row r="21" spans="1:10" ht="17.25">
      <c r="I21" s="102"/>
      <c r="J21" s="103"/>
    </row>
    <row r="22" spans="1:10" ht="17.25">
      <c r="I22" s="102"/>
      <c r="J22" s="103"/>
    </row>
    <row r="23" spans="1:10" ht="17.25">
      <c r="I23" s="102"/>
      <c r="J23" s="103"/>
    </row>
    <row r="24" spans="1:10" ht="17.25">
      <c r="I24" s="102"/>
      <c r="J24" s="103"/>
    </row>
    <row r="25" spans="1:10" ht="17.25">
      <c r="I25" s="102"/>
      <c r="J25" s="216" t="s">
        <v>325</v>
      </c>
    </row>
    <row r="26" spans="1:10" ht="17.25">
      <c r="I26" s="102"/>
      <c r="J26" s="103"/>
    </row>
    <row r="27" spans="1:10" ht="17.25">
      <c r="I27" s="104"/>
      <c r="J27" s="112"/>
    </row>
    <row r="28" spans="1:10" ht="17.25">
      <c r="I28" s="111"/>
      <c r="J28" s="111"/>
    </row>
    <row r="29" spans="1:10" ht="54" customHeight="1">
      <c r="I29" s="388" t="s">
        <v>429</v>
      </c>
      <c r="J29" s="389"/>
    </row>
    <row r="30" spans="1:10" ht="17.25">
      <c r="I30" s="111"/>
      <c r="J30" s="111"/>
    </row>
    <row r="31" spans="1:10" ht="17.25">
      <c r="I31" s="111"/>
      <c r="J31" s="111"/>
    </row>
    <row r="32" spans="1:10" ht="17.25">
      <c r="I32" s="111"/>
      <c r="J32" s="111"/>
    </row>
    <row r="33" spans="9:10" ht="17.25">
      <c r="I33" s="111"/>
      <c r="J33" s="111"/>
    </row>
    <row r="34" spans="9:10" ht="17.100000000000001" customHeight="1">
      <c r="I34" s="376"/>
      <c r="J34" s="376"/>
    </row>
    <row r="35" spans="9:10" ht="17.100000000000001" customHeight="1">
      <c r="I35" s="376"/>
      <c r="J35" s="376"/>
    </row>
    <row r="36" spans="9:10" ht="27" customHeight="1">
      <c r="I36" s="377" t="s">
        <v>321</v>
      </c>
      <c r="J36" s="377"/>
    </row>
  </sheetData>
  <sheetProtection algorithmName="SHA-512" hashValue="GdMcAK9TlNCTXX8fXmJJRG2lG12LZ9P+icIHFEi8+QtG1Br7nmbIVBRETIX6ji+wOVQMbkOnreEJCeVXJOqX2A==" saltValue="9ajC+/tU870Jr38GVk/72g==" spinCount="100000" sheet="1" objects="1" scenarios="1"/>
  <mergeCells count="15">
    <mergeCell ref="I19:J19"/>
    <mergeCell ref="I29:J29"/>
    <mergeCell ref="I34:J35"/>
    <mergeCell ref="I36:J36"/>
    <mergeCell ref="K6:L8"/>
    <mergeCell ref="I6:J6"/>
    <mergeCell ref="I7:J7"/>
    <mergeCell ref="I8:J8"/>
    <mergeCell ref="I14:J14"/>
    <mergeCell ref="I15:J15"/>
    <mergeCell ref="H1:I1"/>
    <mergeCell ref="H2:I2"/>
    <mergeCell ref="H3:I3"/>
    <mergeCell ref="H4:I4"/>
    <mergeCell ref="H5:I5"/>
  </mergeCells>
  <dataValidations count="1">
    <dataValidation type="decimal" allowBlank="1" showInputMessage="1" showErrorMessage="1" error="Please enter a value between 0% and 100%" sqref="I15:J15">
      <formula1>0</formula1>
      <formula2>1</formula2>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2529" r:id="rId3" name="Group Box 1">
              <controlPr defaultSize="0" autoFill="0" autoPict="0">
                <anchor moveWithCells="1">
                  <from>
                    <xdr:col>8</xdr:col>
                    <xdr:colOff>0</xdr:colOff>
                    <xdr:row>6</xdr:row>
                    <xdr:rowOff>0</xdr:rowOff>
                  </from>
                  <to>
                    <xdr:col>10</xdr:col>
                    <xdr:colOff>0</xdr:colOff>
                    <xdr:row>12</xdr:row>
                    <xdr:rowOff>9525</xdr:rowOff>
                  </to>
                </anchor>
              </controlPr>
            </control>
          </mc:Choice>
        </mc:AlternateContent>
        <mc:AlternateContent xmlns:mc="http://schemas.openxmlformats.org/markup-compatibility/2006">
          <mc:Choice Requires="x14">
            <control shapeId="22530" r:id="rId4" name="Option Button 2">
              <controlPr defaultSize="0" autoFill="0" autoLine="0" autoPict="0">
                <anchor moveWithCells="1">
                  <from>
                    <xdr:col>8</xdr:col>
                    <xdr:colOff>76200</xdr:colOff>
                    <xdr:row>8</xdr:row>
                    <xdr:rowOff>38100</xdr:rowOff>
                  </from>
                  <to>
                    <xdr:col>8</xdr:col>
                    <xdr:colOff>3800475</xdr:colOff>
                    <xdr:row>9</xdr:row>
                    <xdr:rowOff>104775</xdr:rowOff>
                  </to>
                </anchor>
              </controlPr>
            </control>
          </mc:Choice>
        </mc:AlternateContent>
        <mc:AlternateContent xmlns:mc="http://schemas.openxmlformats.org/markup-compatibility/2006">
          <mc:Choice Requires="x14">
            <control shapeId="22531" r:id="rId5" name="Option Button 3">
              <controlPr defaultSize="0" autoFill="0" autoLine="0" autoPict="0">
                <anchor moveWithCells="1">
                  <from>
                    <xdr:col>8</xdr:col>
                    <xdr:colOff>76200</xdr:colOff>
                    <xdr:row>9</xdr:row>
                    <xdr:rowOff>104775</xdr:rowOff>
                  </from>
                  <to>
                    <xdr:col>8</xdr:col>
                    <xdr:colOff>1704975</xdr:colOff>
                    <xdr:row>10</xdr:row>
                    <xdr:rowOff>152400</xdr:rowOff>
                  </to>
                </anchor>
              </controlPr>
            </control>
          </mc:Choice>
        </mc:AlternateContent>
        <mc:AlternateContent xmlns:mc="http://schemas.openxmlformats.org/markup-compatibility/2006">
          <mc:Choice Requires="x14">
            <control shapeId="22532" r:id="rId6" name="Check Box 4">
              <controlPr defaultSize="0" autoFill="0" autoLine="0" autoPict="0">
                <anchor moveWithCells="1">
                  <from>
                    <xdr:col>8</xdr:col>
                    <xdr:colOff>104775</xdr:colOff>
                    <xdr:row>19</xdr:row>
                    <xdr:rowOff>295275</xdr:rowOff>
                  </from>
                  <to>
                    <xdr:col>8</xdr:col>
                    <xdr:colOff>1609725</xdr:colOff>
                    <xdr:row>21</xdr:row>
                    <xdr:rowOff>76200</xdr:rowOff>
                  </to>
                </anchor>
              </controlPr>
            </control>
          </mc:Choice>
        </mc:AlternateContent>
        <mc:AlternateContent xmlns:mc="http://schemas.openxmlformats.org/markup-compatibility/2006">
          <mc:Choice Requires="x14">
            <control shapeId="22533" r:id="rId7" name="Check Box 5">
              <controlPr defaultSize="0" autoFill="0" autoLine="0" autoPict="0">
                <anchor moveWithCells="1">
                  <from>
                    <xdr:col>8</xdr:col>
                    <xdr:colOff>104775</xdr:colOff>
                    <xdr:row>21</xdr:row>
                    <xdr:rowOff>47625</xdr:rowOff>
                  </from>
                  <to>
                    <xdr:col>9</xdr:col>
                    <xdr:colOff>600075</xdr:colOff>
                    <xdr:row>22</xdr:row>
                    <xdr:rowOff>152400</xdr:rowOff>
                  </to>
                </anchor>
              </controlPr>
            </control>
          </mc:Choice>
        </mc:AlternateContent>
        <mc:AlternateContent xmlns:mc="http://schemas.openxmlformats.org/markup-compatibility/2006">
          <mc:Choice Requires="x14">
            <control shapeId="22534" r:id="rId8" name="Check Box 6">
              <controlPr defaultSize="0" autoFill="0" autoLine="0" autoPict="0">
                <anchor moveWithCells="1">
                  <from>
                    <xdr:col>8</xdr:col>
                    <xdr:colOff>104775</xdr:colOff>
                    <xdr:row>22</xdr:row>
                    <xdr:rowOff>123825</xdr:rowOff>
                  </from>
                  <to>
                    <xdr:col>8</xdr:col>
                    <xdr:colOff>1762125</xdr:colOff>
                    <xdr:row>23</xdr:row>
                    <xdr:rowOff>180975</xdr:rowOff>
                  </to>
                </anchor>
              </controlPr>
            </control>
          </mc:Choice>
        </mc:AlternateContent>
        <mc:AlternateContent xmlns:mc="http://schemas.openxmlformats.org/markup-compatibility/2006">
          <mc:Choice Requires="x14">
            <control shapeId="22535" r:id="rId9" name="Check Box 7">
              <controlPr defaultSize="0" autoFill="0" autoLine="0" autoPict="0">
                <anchor moveWithCells="1">
                  <from>
                    <xdr:col>8</xdr:col>
                    <xdr:colOff>104775</xdr:colOff>
                    <xdr:row>23</xdr:row>
                    <xdr:rowOff>190500</xdr:rowOff>
                  </from>
                  <to>
                    <xdr:col>8</xdr:col>
                    <xdr:colOff>2238375</xdr:colOff>
                    <xdr:row>25</xdr:row>
                    <xdr:rowOff>28575</xdr:rowOff>
                  </to>
                </anchor>
              </controlPr>
            </control>
          </mc:Choice>
        </mc:AlternateContent>
        <mc:AlternateContent xmlns:mc="http://schemas.openxmlformats.org/markup-compatibility/2006">
          <mc:Choice Requires="x14">
            <control shapeId="22536" r:id="rId10" name="Group Box 8">
              <controlPr defaultSize="0" autoFill="0" autoPict="0">
                <anchor moveWithCells="1">
                  <from>
                    <xdr:col>8</xdr:col>
                    <xdr:colOff>0</xdr:colOff>
                    <xdr:row>27</xdr:row>
                    <xdr:rowOff>0</xdr:rowOff>
                  </from>
                  <to>
                    <xdr:col>10</xdr:col>
                    <xdr:colOff>0</xdr:colOff>
                    <xdr:row>33</xdr:row>
                    <xdr:rowOff>0</xdr:rowOff>
                  </to>
                </anchor>
              </controlPr>
            </control>
          </mc:Choice>
        </mc:AlternateContent>
        <mc:AlternateContent xmlns:mc="http://schemas.openxmlformats.org/markup-compatibility/2006">
          <mc:Choice Requires="x14">
            <control shapeId="22537" r:id="rId11" name="Option Button 9">
              <controlPr defaultSize="0" autoFill="0" autoLine="0" autoPict="0">
                <anchor moveWithCells="1">
                  <from>
                    <xdr:col>8</xdr:col>
                    <xdr:colOff>114300</xdr:colOff>
                    <xdr:row>29</xdr:row>
                    <xdr:rowOff>47625</xdr:rowOff>
                  </from>
                  <to>
                    <xdr:col>8</xdr:col>
                    <xdr:colOff>1981200</xdr:colOff>
                    <xdr:row>30</xdr:row>
                    <xdr:rowOff>104775</xdr:rowOff>
                  </to>
                </anchor>
              </controlPr>
            </control>
          </mc:Choice>
        </mc:AlternateContent>
        <mc:AlternateContent xmlns:mc="http://schemas.openxmlformats.org/markup-compatibility/2006">
          <mc:Choice Requires="x14">
            <control shapeId="22538" r:id="rId12" name="Option Button 10">
              <controlPr defaultSize="0" autoFill="0" autoLine="0" autoPict="0">
                <anchor moveWithCells="1">
                  <from>
                    <xdr:col>8</xdr:col>
                    <xdr:colOff>114300</xdr:colOff>
                    <xdr:row>30</xdr:row>
                    <xdr:rowOff>104775</xdr:rowOff>
                  </from>
                  <to>
                    <xdr:col>8</xdr:col>
                    <xdr:colOff>2133600</xdr:colOff>
                    <xdr:row>31</xdr:row>
                    <xdr:rowOff>152400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7030A0"/>
  </sheetPr>
  <dimension ref="A1:L41"/>
  <sheetViews>
    <sheetView workbookViewId="0">
      <pane ySplit="5" topLeftCell="A6" activePane="bottomLeft" state="frozen"/>
      <selection activeCell="C5" sqref="C5"/>
      <selection pane="bottomLeft" activeCell="I6" sqref="I6:J6"/>
    </sheetView>
  </sheetViews>
  <sheetFormatPr defaultColWidth="10.875" defaultRowHeight="15.75"/>
  <cols>
    <col min="1" max="7" width="10.875" style="100" hidden="1" customWidth="1"/>
    <col min="8" max="8" width="10.875" style="100"/>
    <col min="9" max="10" width="54.5" style="100" customWidth="1"/>
    <col min="11" max="11" width="20.875" style="100" customWidth="1"/>
    <col min="12" max="12" width="21" style="100" customWidth="1"/>
    <col min="13" max="16384" width="10.875" style="100"/>
  </cols>
  <sheetData>
    <row r="1" spans="1:12" s="99" customFormat="1" ht="18" customHeight="1">
      <c r="H1" s="347" t="s">
        <v>4</v>
      </c>
      <c r="I1" s="348"/>
    </row>
    <row r="2" spans="1:12" s="99" customFormat="1" ht="18" customHeight="1">
      <c r="H2" s="340" t="s">
        <v>320</v>
      </c>
      <c r="I2" s="341"/>
    </row>
    <row r="3" spans="1:12" s="99" customFormat="1" ht="24" customHeight="1">
      <c r="H3" s="340" t="s">
        <v>5</v>
      </c>
      <c r="I3" s="341"/>
    </row>
    <row r="4" spans="1:12" s="99" customFormat="1" ht="24" customHeight="1">
      <c r="H4" s="340" t="s">
        <v>86</v>
      </c>
      <c r="I4" s="341"/>
    </row>
    <row r="5" spans="1:12" s="99" customFormat="1" ht="24" customHeight="1">
      <c r="H5" s="343" t="s">
        <v>413</v>
      </c>
      <c r="I5" s="344"/>
    </row>
    <row r="6" spans="1:12" ht="42" customHeight="1">
      <c r="A6" s="237" t="s">
        <v>468</v>
      </c>
      <c r="B6" s="238" t="str">
        <f>'1- Brewery Information'!$C$6&amp;" "&amp;'1- Brewery Information'!$C$17</f>
        <v xml:space="preserve"> </v>
      </c>
      <c r="C6" s="239"/>
      <c r="D6" s="239"/>
      <c r="E6" s="239"/>
      <c r="F6" s="239"/>
      <c r="G6" s="239"/>
      <c r="I6" s="372" t="s">
        <v>355</v>
      </c>
      <c r="J6" s="373"/>
      <c r="K6" s="370"/>
      <c r="L6" s="371"/>
    </row>
    <row r="7" spans="1:12" ht="34.5" customHeight="1">
      <c r="A7" s="230" t="s">
        <v>470</v>
      </c>
      <c r="B7" s="230" t="s">
        <v>474</v>
      </c>
      <c r="C7" s="231" t="s">
        <v>444</v>
      </c>
      <c r="D7" s="232" t="s">
        <v>506</v>
      </c>
      <c r="E7" s="231" t="s">
        <v>473</v>
      </c>
      <c r="F7" s="231" t="s">
        <v>466</v>
      </c>
      <c r="G7" s="231" t="s">
        <v>467</v>
      </c>
      <c r="I7" s="391" t="s">
        <v>356</v>
      </c>
      <c r="J7" s="375"/>
      <c r="K7" s="370"/>
      <c r="L7" s="371"/>
    </row>
    <row r="8" spans="1:12">
      <c r="A8" s="228" t="s">
        <v>522</v>
      </c>
      <c r="B8" s="230" t="s">
        <v>472</v>
      </c>
      <c r="C8" s="233" t="s">
        <v>521</v>
      </c>
      <c r="D8" s="228">
        <v>0</v>
      </c>
      <c r="E8" s="228" t="str">
        <f>IF(D8=1,"Y",IF(D8=2,"N",""))</f>
        <v/>
      </c>
      <c r="F8" s="228"/>
      <c r="G8" s="228" t="str">
        <f>C8&amp;D8&amp;F8</f>
        <v>4ee-10</v>
      </c>
      <c r="I8" s="393" t="s">
        <v>430</v>
      </c>
      <c r="J8" s="393"/>
      <c r="K8" s="370"/>
      <c r="L8" s="371"/>
    </row>
    <row r="9" spans="1:12" ht="15.95" customHeight="1">
      <c r="A9" s="228" t="s">
        <v>523</v>
      </c>
      <c r="B9" s="230" t="s">
        <v>476</v>
      </c>
      <c r="C9" s="233" t="s">
        <v>530</v>
      </c>
      <c r="D9" s="228" t="b">
        <v>0</v>
      </c>
      <c r="E9" s="228" t="s">
        <v>526</v>
      </c>
      <c r="F9" s="228"/>
      <c r="G9" s="228" t="str">
        <f t="shared" ref="G9:G15" si="0">C9&amp;D9&amp;F9</f>
        <v>4ee-1a-1FALSE</v>
      </c>
      <c r="I9" s="111"/>
      <c r="J9" s="111"/>
    </row>
    <row r="10" spans="1:12" ht="17.25">
      <c r="A10" s="228" t="s">
        <v>523</v>
      </c>
      <c r="B10" s="230" t="s">
        <v>476</v>
      </c>
      <c r="C10" s="233" t="s">
        <v>531</v>
      </c>
      <c r="D10" s="228" t="b">
        <v>0</v>
      </c>
      <c r="E10" s="228" t="s">
        <v>527</v>
      </c>
      <c r="F10" s="228"/>
      <c r="G10" s="228" t="str">
        <f t="shared" si="0"/>
        <v>4ee-1a-2FALSE</v>
      </c>
      <c r="I10" s="111"/>
      <c r="J10" s="111"/>
    </row>
    <row r="11" spans="1:12" ht="17.25">
      <c r="A11" s="228" t="s">
        <v>523</v>
      </c>
      <c r="B11" s="230" t="s">
        <v>476</v>
      </c>
      <c r="C11" s="233" t="s">
        <v>532</v>
      </c>
      <c r="D11" s="228" t="b">
        <v>0</v>
      </c>
      <c r="E11" s="230" t="s">
        <v>108</v>
      </c>
      <c r="F11" s="228" t="str">
        <f>IF(AND(D11=TRUE,J19&lt;&gt;"Type here"),J19,"")</f>
        <v/>
      </c>
      <c r="G11" s="228" t="str">
        <f t="shared" si="0"/>
        <v>4ee-1a-3FALSE</v>
      </c>
      <c r="I11" s="111"/>
      <c r="J11" s="111"/>
    </row>
    <row r="12" spans="1:12" ht="17.25">
      <c r="A12" s="228" t="s">
        <v>524</v>
      </c>
      <c r="B12" s="230" t="s">
        <v>476</v>
      </c>
      <c r="C12" s="233" t="s">
        <v>533</v>
      </c>
      <c r="D12" s="228" t="b">
        <v>0</v>
      </c>
      <c r="E12" s="230" t="s">
        <v>528</v>
      </c>
      <c r="F12" s="240" t="str">
        <f>IF(AND(D12=TRUE,J25&lt;&gt;"Up to what %?"),J25,"")</f>
        <v/>
      </c>
      <c r="G12" s="228" t="str">
        <f t="shared" si="0"/>
        <v>4ee-1b-1FALSE</v>
      </c>
      <c r="I12" s="102"/>
      <c r="J12" s="103"/>
    </row>
    <row r="13" spans="1:12" ht="17.25">
      <c r="A13" s="228" t="s">
        <v>524</v>
      </c>
      <c r="B13" s="230" t="s">
        <v>476</v>
      </c>
      <c r="C13" s="233" t="s">
        <v>534</v>
      </c>
      <c r="D13" s="228" t="b">
        <v>0</v>
      </c>
      <c r="E13" s="230" t="s">
        <v>529</v>
      </c>
      <c r="F13" s="240" t="str">
        <f>IF(AND(D13=TRUE,J26&lt;&gt;"What % of EE Salary?"),J26,"")</f>
        <v/>
      </c>
      <c r="G13" s="228" t="str">
        <f t="shared" si="0"/>
        <v>4ee-1b-2FALSE</v>
      </c>
      <c r="I13" s="102"/>
      <c r="J13" s="103"/>
    </row>
    <row r="14" spans="1:12" ht="21">
      <c r="A14" s="228" t="s">
        <v>524</v>
      </c>
      <c r="B14" s="230" t="s">
        <v>476</v>
      </c>
      <c r="C14" s="233" t="s">
        <v>535</v>
      </c>
      <c r="D14" s="228" t="b">
        <v>0</v>
      </c>
      <c r="E14" s="230" t="s">
        <v>108</v>
      </c>
      <c r="F14" s="228" t="str">
        <f>IF(AND(D14=TRUE,J27&lt;&gt;"Type here"),J27,"")</f>
        <v/>
      </c>
      <c r="G14" s="228" t="str">
        <f t="shared" si="0"/>
        <v>4ee-1b-3FALSE</v>
      </c>
      <c r="I14" s="386" t="s">
        <v>357</v>
      </c>
      <c r="J14" s="387"/>
    </row>
    <row r="15" spans="1:12">
      <c r="A15" s="228" t="s">
        <v>525</v>
      </c>
      <c r="B15" s="230" t="s">
        <v>483</v>
      </c>
      <c r="C15" s="233" t="s">
        <v>536</v>
      </c>
      <c r="D15" s="228">
        <v>0</v>
      </c>
      <c r="E15" s="228" t="str">
        <f>IF(D15=0,"",IF(D15=1,"After 6 months employment",IF(D15=2,"After 1 year employment",IF(D15=3,"After 2 years employment",IF(D15=4,"Greater than 2+ years employment",IF(D15=5,"Other","-"))))))</f>
        <v/>
      </c>
      <c r="F15" s="228" t="str">
        <f>IF(AND(D15=5,J37&lt;&gt;"Type here"),J37,"")</f>
        <v/>
      </c>
      <c r="G15" s="228" t="str">
        <f t="shared" si="0"/>
        <v>4ee-1c0</v>
      </c>
      <c r="I15" s="396" t="s">
        <v>336</v>
      </c>
      <c r="J15" s="397"/>
    </row>
    <row r="16" spans="1:12" ht="17.25">
      <c r="A16" s="228"/>
      <c r="B16" s="228"/>
      <c r="C16" s="228"/>
      <c r="D16" s="228"/>
      <c r="E16" s="228"/>
      <c r="F16" s="228"/>
      <c r="G16" s="228"/>
      <c r="I16" s="102"/>
      <c r="J16" s="103"/>
    </row>
    <row r="17" spans="1:10" ht="17.25">
      <c r="A17" s="228"/>
      <c r="B17" s="228"/>
      <c r="C17" s="228"/>
      <c r="D17" s="228"/>
      <c r="E17" s="228"/>
      <c r="F17" s="228"/>
      <c r="G17" s="228"/>
      <c r="I17" s="102"/>
      <c r="J17" s="103"/>
    </row>
    <row r="18" spans="1:10" ht="17.25">
      <c r="A18" s="228"/>
      <c r="B18" s="228"/>
      <c r="C18" s="228"/>
      <c r="D18" s="228"/>
      <c r="E18" s="228"/>
      <c r="F18" s="228"/>
      <c r="G18" s="228"/>
      <c r="I18" s="102"/>
      <c r="J18" s="103"/>
    </row>
    <row r="19" spans="1:10" ht="21" customHeight="1">
      <c r="A19" s="228"/>
      <c r="B19" s="228"/>
      <c r="C19" s="228"/>
      <c r="D19" s="228"/>
      <c r="E19" s="228"/>
      <c r="F19" s="228"/>
      <c r="G19" s="228"/>
      <c r="I19" s="102"/>
      <c r="J19" s="195" t="s">
        <v>325</v>
      </c>
    </row>
    <row r="20" spans="1:10" ht="17.25">
      <c r="I20" s="104"/>
      <c r="J20" s="112"/>
    </row>
    <row r="21" spans="1:10" ht="17.25">
      <c r="I21" s="113"/>
      <c r="J21" s="114"/>
    </row>
    <row r="22" spans="1:10" ht="21">
      <c r="I22" s="386" t="s">
        <v>358</v>
      </c>
      <c r="J22" s="387"/>
    </row>
    <row r="23" spans="1:10">
      <c r="F23" s="213"/>
      <c r="I23" s="396" t="s">
        <v>336</v>
      </c>
      <c r="J23" s="397"/>
    </row>
    <row r="24" spans="1:10" ht="17.25">
      <c r="F24" s="213"/>
      <c r="I24" s="102"/>
      <c r="J24" s="103"/>
    </row>
    <row r="25" spans="1:10" ht="17.25">
      <c r="I25" s="102"/>
      <c r="J25" s="145" t="s">
        <v>337</v>
      </c>
    </row>
    <row r="26" spans="1:10" ht="17.25">
      <c r="I26" s="102"/>
      <c r="J26" s="145" t="s">
        <v>338</v>
      </c>
    </row>
    <row r="27" spans="1:10" ht="17.25">
      <c r="I27" s="102"/>
      <c r="J27" s="216" t="s">
        <v>325</v>
      </c>
    </row>
    <row r="28" spans="1:10" ht="17.25">
      <c r="I28" s="104"/>
      <c r="J28" s="112"/>
    </row>
    <row r="29" spans="1:10" ht="17.25">
      <c r="I29" s="111"/>
      <c r="J29" s="111"/>
    </row>
    <row r="30" spans="1:10" ht="21">
      <c r="I30" s="398" t="s">
        <v>359</v>
      </c>
      <c r="J30" s="399"/>
    </row>
    <row r="31" spans="1:10">
      <c r="I31" s="400" t="s">
        <v>339</v>
      </c>
      <c r="J31" s="400"/>
    </row>
    <row r="32" spans="1:10" ht="17.25">
      <c r="I32" s="111"/>
      <c r="J32" s="111"/>
    </row>
    <row r="33" spans="9:10" ht="17.25">
      <c r="I33" s="111"/>
      <c r="J33" s="111"/>
    </row>
    <row r="34" spans="9:10" ht="17.25">
      <c r="I34" s="111"/>
      <c r="J34" s="111"/>
    </row>
    <row r="35" spans="9:10" ht="17.25">
      <c r="I35" s="111"/>
      <c r="J35" s="111"/>
    </row>
    <row r="36" spans="9:10" ht="17.25">
      <c r="I36" s="111"/>
      <c r="J36" s="111"/>
    </row>
    <row r="37" spans="9:10" ht="17.25">
      <c r="I37" s="111"/>
      <c r="J37" s="216" t="s">
        <v>325</v>
      </c>
    </row>
    <row r="38" spans="9:10" ht="17.25">
      <c r="I38" s="111"/>
      <c r="J38" s="111"/>
    </row>
    <row r="39" spans="9:10" ht="17.100000000000001" customHeight="1">
      <c r="I39" s="376"/>
      <c r="J39" s="376"/>
    </row>
    <row r="40" spans="9:10" ht="17.100000000000001" customHeight="1">
      <c r="I40" s="376"/>
      <c r="J40" s="376"/>
    </row>
    <row r="41" spans="9:10" ht="27" customHeight="1">
      <c r="I41" s="377" t="s">
        <v>321</v>
      </c>
      <c r="J41" s="377"/>
    </row>
  </sheetData>
  <sheetProtection algorithmName="SHA-512" hashValue="zoyjcrUlRK/lb9hKwJiAOhEPFQySrwn2hN40NkZklR1DPTAzMrZ0vXFoDGcGqWctd3OgvD8lcrJ6KcaHjwj+8A==" saltValue="Rj1qiVB2A89stAaDpWCkZQ==" spinCount="100000" sheet="1" objects="1" scenarios="1"/>
  <mergeCells count="17">
    <mergeCell ref="K6:L8"/>
    <mergeCell ref="I22:J22"/>
    <mergeCell ref="I23:J23"/>
    <mergeCell ref="I30:J30"/>
    <mergeCell ref="I31:J31"/>
    <mergeCell ref="I39:J40"/>
    <mergeCell ref="I41:J41"/>
    <mergeCell ref="I6:J6"/>
    <mergeCell ref="I7:J7"/>
    <mergeCell ref="I8:J8"/>
    <mergeCell ref="I14:J14"/>
    <mergeCell ref="I15:J15"/>
    <mergeCell ref="H1:I1"/>
    <mergeCell ref="H2:I2"/>
    <mergeCell ref="H3:I3"/>
    <mergeCell ref="H4:I4"/>
    <mergeCell ref="H5:I5"/>
  </mergeCells>
  <dataValidations count="2">
    <dataValidation type="decimal" allowBlank="1" showInputMessage="1" showErrorMessage="1" error="Please enter a value between 0% and 100%" sqref="J25">
      <formula1>0</formula1>
      <formula2>1</formula2>
    </dataValidation>
    <dataValidation type="decimal" allowBlank="1" showInputMessage="1" showErrorMessage="1" error="Please enter a value between 0% and 100%" sqref="J26">
      <formula1>0</formula1>
      <formula2>1</formula2>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3553" r:id="rId3" name="Group Box 1">
              <controlPr defaultSize="0" autoFill="0" autoPict="0">
                <anchor moveWithCells="1">
                  <from>
                    <xdr:col>8</xdr:col>
                    <xdr:colOff>0</xdr:colOff>
                    <xdr:row>6</xdr:row>
                    <xdr:rowOff>0</xdr:rowOff>
                  </from>
                  <to>
                    <xdr:col>10</xdr:col>
                    <xdr:colOff>0</xdr:colOff>
                    <xdr:row>11</xdr:row>
                    <xdr:rowOff>9525</xdr:rowOff>
                  </to>
                </anchor>
              </controlPr>
            </control>
          </mc:Choice>
        </mc:AlternateContent>
        <mc:AlternateContent xmlns:mc="http://schemas.openxmlformats.org/markup-compatibility/2006">
          <mc:Choice Requires="x14">
            <control shapeId="23554" r:id="rId4" name="Option Button 2">
              <controlPr defaultSize="0" autoFill="0" autoLine="0" autoPict="0">
                <anchor moveWithCells="1">
                  <from>
                    <xdr:col>8</xdr:col>
                    <xdr:colOff>142875</xdr:colOff>
                    <xdr:row>8</xdr:row>
                    <xdr:rowOff>47625</xdr:rowOff>
                  </from>
                  <to>
                    <xdr:col>8</xdr:col>
                    <xdr:colOff>2028825</xdr:colOff>
                    <xdr:row>9</xdr:row>
                    <xdr:rowOff>114300</xdr:rowOff>
                  </to>
                </anchor>
              </controlPr>
            </control>
          </mc:Choice>
        </mc:AlternateContent>
        <mc:AlternateContent xmlns:mc="http://schemas.openxmlformats.org/markup-compatibility/2006">
          <mc:Choice Requires="x14">
            <control shapeId="23555" r:id="rId5" name="Option Button 3">
              <controlPr defaultSize="0" autoFill="0" autoLine="0" autoPict="0">
                <anchor moveWithCells="1">
                  <from>
                    <xdr:col>8</xdr:col>
                    <xdr:colOff>142875</xdr:colOff>
                    <xdr:row>9</xdr:row>
                    <xdr:rowOff>152400</xdr:rowOff>
                  </from>
                  <to>
                    <xdr:col>8</xdr:col>
                    <xdr:colOff>2514600</xdr:colOff>
                    <xdr:row>10</xdr:row>
                    <xdr:rowOff>200025</xdr:rowOff>
                  </to>
                </anchor>
              </controlPr>
            </control>
          </mc:Choice>
        </mc:AlternateContent>
        <mc:AlternateContent xmlns:mc="http://schemas.openxmlformats.org/markup-compatibility/2006">
          <mc:Choice Requires="x14">
            <control shapeId="23556" r:id="rId6" name="Check Box 4">
              <controlPr defaultSize="0" autoFill="0" autoLine="0" autoPict="0">
                <anchor moveWithCells="1">
                  <from>
                    <xdr:col>8</xdr:col>
                    <xdr:colOff>104775</xdr:colOff>
                    <xdr:row>15</xdr:row>
                    <xdr:rowOff>104775</xdr:rowOff>
                  </from>
                  <to>
                    <xdr:col>8</xdr:col>
                    <xdr:colOff>4010025</xdr:colOff>
                    <xdr:row>16</xdr:row>
                    <xdr:rowOff>152400</xdr:rowOff>
                  </to>
                </anchor>
              </controlPr>
            </control>
          </mc:Choice>
        </mc:AlternateContent>
        <mc:AlternateContent xmlns:mc="http://schemas.openxmlformats.org/markup-compatibility/2006">
          <mc:Choice Requires="x14">
            <control shapeId="23557" r:id="rId7" name="Check Box 5">
              <controlPr defaultSize="0" autoFill="0" autoLine="0" autoPict="0">
                <anchor moveWithCells="1">
                  <from>
                    <xdr:col>8</xdr:col>
                    <xdr:colOff>104775</xdr:colOff>
                    <xdr:row>16</xdr:row>
                    <xdr:rowOff>142875</xdr:rowOff>
                  </from>
                  <to>
                    <xdr:col>8</xdr:col>
                    <xdr:colOff>3686175</xdr:colOff>
                    <xdr:row>17</xdr:row>
                    <xdr:rowOff>190500</xdr:rowOff>
                  </to>
                </anchor>
              </controlPr>
            </control>
          </mc:Choice>
        </mc:AlternateContent>
        <mc:AlternateContent xmlns:mc="http://schemas.openxmlformats.org/markup-compatibility/2006">
          <mc:Choice Requires="x14">
            <control shapeId="23558" r:id="rId8" name="Check Box 6">
              <controlPr defaultSize="0" autoFill="0" autoLine="0" autoPict="0">
                <anchor moveWithCells="1">
                  <from>
                    <xdr:col>8</xdr:col>
                    <xdr:colOff>104775</xdr:colOff>
                    <xdr:row>17</xdr:row>
                    <xdr:rowOff>180975</xdr:rowOff>
                  </from>
                  <to>
                    <xdr:col>8</xdr:col>
                    <xdr:colOff>2962275</xdr:colOff>
                    <xdr:row>18</xdr:row>
                    <xdr:rowOff>228600</xdr:rowOff>
                  </to>
                </anchor>
              </controlPr>
            </control>
          </mc:Choice>
        </mc:AlternateContent>
        <mc:AlternateContent xmlns:mc="http://schemas.openxmlformats.org/markup-compatibility/2006">
          <mc:Choice Requires="x14">
            <control shapeId="23559" r:id="rId9" name="Check Box 7">
              <controlPr defaultSize="0" autoFill="0" autoLine="0" autoPict="0">
                <anchor moveWithCells="1">
                  <from>
                    <xdr:col>8</xdr:col>
                    <xdr:colOff>114300</xdr:colOff>
                    <xdr:row>23</xdr:row>
                    <xdr:rowOff>142875</xdr:rowOff>
                  </from>
                  <to>
                    <xdr:col>8</xdr:col>
                    <xdr:colOff>4086225</xdr:colOff>
                    <xdr:row>24</xdr:row>
                    <xdr:rowOff>190500</xdr:rowOff>
                  </to>
                </anchor>
              </controlPr>
            </control>
          </mc:Choice>
        </mc:AlternateContent>
        <mc:AlternateContent xmlns:mc="http://schemas.openxmlformats.org/markup-compatibility/2006">
          <mc:Choice Requires="x14">
            <control shapeId="23560" r:id="rId10" name="Check Box 8">
              <controlPr defaultSize="0" autoFill="0" autoLine="0" autoPict="0">
                <anchor moveWithCells="1">
                  <from>
                    <xdr:col>8</xdr:col>
                    <xdr:colOff>114300</xdr:colOff>
                    <xdr:row>24</xdr:row>
                    <xdr:rowOff>161925</xdr:rowOff>
                  </from>
                  <to>
                    <xdr:col>9</xdr:col>
                    <xdr:colOff>0</xdr:colOff>
                    <xdr:row>26</xdr:row>
                    <xdr:rowOff>0</xdr:rowOff>
                  </to>
                </anchor>
              </controlPr>
            </control>
          </mc:Choice>
        </mc:AlternateContent>
        <mc:AlternateContent xmlns:mc="http://schemas.openxmlformats.org/markup-compatibility/2006">
          <mc:Choice Requires="x14">
            <control shapeId="23561" r:id="rId11" name="Check Box 9">
              <controlPr defaultSize="0" autoFill="0" autoLine="0" autoPict="0">
                <anchor moveWithCells="1">
                  <from>
                    <xdr:col>8</xdr:col>
                    <xdr:colOff>114300</xdr:colOff>
                    <xdr:row>25</xdr:row>
                    <xdr:rowOff>190500</xdr:rowOff>
                  </from>
                  <to>
                    <xdr:col>9</xdr:col>
                    <xdr:colOff>9525</xdr:colOff>
                    <xdr:row>27</xdr:row>
                    <xdr:rowOff>28575</xdr:rowOff>
                  </to>
                </anchor>
              </controlPr>
            </control>
          </mc:Choice>
        </mc:AlternateContent>
        <mc:AlternateContent xmlns:mc="http://schemas.openxmlformats.org/markup-compatibility/2006">
          <mc:Choice Requires="x14">
            <control shapeId="23562" r:id="rId12" name="Group Box 10">
              <controlPr defaultSize="0" autoFill="0" autoPict="0">
                <anchor moveWithCells="1">
                  <from>
                    <xdr:col>8</xdr:col>
                    <xdr:colOff>0</xdr:colOff>
                    <xdr:row>28</xdr:row>
                    <xdr:rowOff>0</xdr:rowOff>
                  </from>
                  <to>
                    <xdr:col>10</xdr:col>
                    <xdr:colOff>0</xdr:colOff>
                    <xdr:row>37</xdr:row>
                    <xdr:rowOff>200025</xdr:rowOff>
                  </to>
                </anchor>
              </controlPr>
            </control>
          </mc:Choice>
        </mc:AlternateContent>
        <mc:AlternateContent xmlns:mc="http://schemas.openxmlformats.org/markup-compatibility/2006">
          <mc:Choice Requires="x14">
            <control shapeId="23563" r:id="rId13" name="Option Button 11">
              <controlPr defaultSize="0" autoFill="0" autoLine="0" autoPict="0">
                <anchor moveWithCells="1">
                  <from>
                    <xdr:col>8</xdr:col>
                    <xdr:colOff>114300</xdr:colOff>
                    <xdr:row>31</xdr:row>
                    <xdr:rowOff>142875</xdr:rowOff>
                  </from>
                  <to>
                    <xdr:col>8</xdr:col>
                    <xdr:colOff>2562225</xdr:colOff>
                    <xdr:row>32</xdr:row>
                    <xdr:rowOff>190500</xdr:rowOff>
                  </to>
                </anchor>
              </controlPr>
            </control>
          </mc:Choice>
        </mc:AlternateContent>
        <mc:AlternateContent xmlns:mc="http://schemas.openxmlformats.org/markup-compatibility/2006">
          <mc:Choice Requires="x14">
            <control shapeId="23564" r:id="rId14" name="Option Button 12">
              <controlPr defaultSize="0" autoFill="0" autoLine="0" autoPict="0">
                <anchor moveWithCells="1">
                  <from>
                    <xdr:col>8</xdr:col>
                    <xdr:colOff>114300</xdr:colOff>
                    <xdr:row>32</xdr:row>
                    <xdr:rowOff>152400</xdr:rowOff>
                  </from>
                  <to>
                    <xdr:col>8</xdr:col>
                    <xdr:colOff>2886075</xdr:colOff>
                    <xdr:row>33</xdr:row>
                    <xdr:rowOff>200025</xdr:rowOff>
                  </to>
                </anchor>
              </controlPr>
            </control>
          </mc:Choice>
        </mc:AlternateContent>
        <mc:AlternateContent xmlns:mc="http://schemas.openxmlformats.org/markup-compatibility/2006">
          <mc:Choice Requires="x14">
            <control shapeId="23565" r:id="rId15" name="Option Button 13">
              <controlPr defaultSize="0" autoFill="0" autoLine="0" autoPict="0">
                <anchor moveWithCells="1">
                  <from>
                    <xdr:col>8</xdr:col>
                    <xdr:colOff>114300</xdr:colOff>
                    <xdr:row>33</xdr:row>
                    <xdr:rowOff>161925</xdr:rowOff>
                  </from>
                  <to>
                    <xdr:col>8</xdr:col>
                    <xdr:colOff>3209925</xdr:colOff>
                    <xdr:row>35</xdr:row>
                    <xdr:rowOff>0</xdr:rowOff>
                  </to>
                </anchor>
              </controlPr>
            </control>
          </mc:Choice>
        </mc:AlternateContent>
        <mc:AlternateContent xmlns:mc="http://schemas.openxmlformats.org/markup-compatibility/2006">
          <mc:Choice Requires="x14">
            <control shapeId="23566" r:id="rId16" name="Option Button 14">
              <controlPr defaultSize="0" autoFill="0" autoLine="0" autoPict="0">
                <anchor moveWithCells="1">
                  <from>
                    <xdr:col>8</xdr:col>
                    <xdr:colOff>114300</xdr:colOff>
                    <xdr:row>34</xdr:row>
                    <xdr:rowOff>180975</xdr:rowOff>
                  </from>
                  <to>
                    <xdr:col>8</xdr:col>
                    <xdr:colOff>2428875</xdr:colOff>
                    <xdr:row>36</xdr:row>
                    <xdr:rowOff>9525</xdr:rowOff>
                  </to>
                </anchor>
              </controlPr>
            </control>
          </mc:Choice>
        </mc:AlternateContent>
        <mc:AlternateContent xmlns:mc="http://schemas.openxmlformats.org/markup-compatibility/2006">
          <mc:Choice Requires="x14">
            <control shapeId="23567" r:id="rId17" name="Option Button 15">
              <controlPr defaultSize="0" autoFill="0" autoLine="0" autoPict="0">
                <anchor moveWithCells="1">
                  <from>
                    <xdr:col>8</xdr:col>
                    <xdr:colOff>114300</xdr:colOff>
                    <xdr:row>35</xdr:row>
                    <xdr:rowOff>190500</xdr:rowOff>
                  </from>
                  <to>
                    <xdr:col>8</xdr:col>
                    <xdr:colOff>3162300</xdr:colOff>
                    <xdr:row>37</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6</vt:i4>
      </vt:variant>
    </vt:vector>
  </HeadingPairs>
  <TitlesOfParts>
    <vt:vector size="22" baseType="lpstr">
      <vt:lpstr>0 - Instructions</vt:lpstr>
      <vt:lpstr>1- Brewery Information</vt:lpstr>
      <vt:lpstr>2 Non-Sales Jobs - Compensation</vt:lpstr>
      <vt:lpstr>3 - Sales Jobs - Compensation</vt:lpstr>
      <vt:lpstr>4a -  Production and Operations</vt:lpstr>
      <vt:lpstr>4b - Addtl Sales Information</vt:lpstr>
      <vt:lpstr>4c - Paid Time Off</vt:lpstr>
      <vt:lpstr>4d - Health Benefits</vt:lpstr>
      <vt:lpstr>4e - Retirement Plans</vt:lpstr>
      <vt:lpstr>4f - Other Benefits</vt:lpstr>
      <vt:lpstr>4g - Addtl People Strategies</vt:lpstr>
      <vt:lpstr>Submission and Feedback</vt:lpstr>
      <vt:lpstr>Job Codes &amp; Descriptions</vt:lpstr>
      <vt:lpstr>Terminology</vt:lpstr>
      <vt:lpstr>Do Not Delete</vt:lpstr>
      <vt:lpstr>Coding</vt:lpstr>
      <vt:lpstr>a</vt:lpstr>
      <vt:lpstr>Account_Manager_Rep____Generic</vt:lpstr>
      <vt:lpstr>Drop_Down_Menu___Type_of_Commission</vt:lpstr>
      <vt:lpstr>Per_Case_Equivalent</vt:lpstr>
      <vt:lpstr>Production_Brewery</vt:lpstr>
      <vt:lpstr>Type_of_Organization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thomas</dc:creator>
  <cp:lastModifiedBy>jack thomas</cp:lastModifiedBy>
  <dcterms:created xsi:type="dcterms:W3CDTF">2016-07-07T01:43:42Z</dcterms:created>
  <dcterms:modified xsi:type="dcterms:W3CDTF">2017-05-16T20:01:26Z</dcterms:modified>
</cp:coreProperties>
</file>