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Sheet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0" i="1" l="1"/>
  <c r="F37" i="1"/>
  <c r="G30" i="1"/>
  <c r="F32" i="1"/>
  <c r="L7" i="1"/>
  <c r="F13" i="1" l="1"/>
  <c r="F12" i="1"/>
  <c r="H21" i="1"/>
  <c r="H20" i="1"/>
  <c r="T14" i="1" s="1"/>
  <c r="H19" i="1"/>
  <c r="T12" i="1" s="1"/>
  <c r="H18" i="1"/>
  <c r="T10" i="1" s="1"/>
  <c r="T42" i="1"/>
  <c r="T18" i="1"/>
  <c r="E48" i="1"/>
  <c r="H48" i="1" s="1"/>
  <c r="T40" i="1" s="1"/>
  <c r="E47" i="1"/>
  <c r="E46" i="1"/>
  <c r="E45" i="1"/>
  <c r="G37" i="1" l="1"/>
  <c r="G7" i="1"/>
  <c r="G6" i="1"/>
  <c r="L13" i="1" s="1"/>
  <c r="L36" i="1" s="1"/>
  <c r="L10" i="1" l="1"/>
  <c r="L33" i="1" s="1"/>
  <c r="M30" i="1"/>
  <c r="G45" i="1" s="1"/>
  <c r="H45" i="1" s="1"/>
  <c r="T34" i="1" s="1"/>
  <c r="G10" i="1"/>
  <c r="G32" i="1"/>
  <c r="G31" i="1"/>
  <c r="G14" i="1" l="1"/>
  <c r="M36" i="1"/>
  <c r="G46" i="1" s="1"/>
  <c r="H46" i="1" s="1"/>
  <c r="T36" i="1" s="1"/>
  <c r="M33" i="1"/>
  <c r="G47" i="1" s="1"/>
  <c r="H47" i="1" s="1"/>
  <c r="T38" i="1" s="1"/>
  <c r="G35" i="1"/>
  <c r="G39" i="1" l="1"/>
  <c r="T32" i="1" s="1"/>
  <c r="F14" i="1"/>
  <c r="T8" i="1"/>
  <c r="F39" i="1" l="1"/>
  <c r="T20" i="1"/>
  <c r="T30" i="1" l="1"/>
  <c r="T44" i="1" l="1"/>
  <c r="T50" i="1" s="1"/>
</calcChain>
</file>

<file path=xl/sharedStrings.xml><?xml version="1.0" encoding="utf-8"?>
<sst xmlns="http://schemas.openxmlformats.org/spreadsheetml/2006/main" count="68" uniqueCount="43">
  <si>
    <t>Gross Income</t>
  </si>
  <si>
    <t>Gross Profit</t>
  </si>
  <si>
    <t xml:space="preserve">Operating Expenses </t>
  </si>
  <si>
    <t>Net Profit</t>
  </si>
  <si>
    <t>A/R Days</t>
  </si>
  <si>
    <t>A/P Days</t>
  </si>
  <si>
    <t>COGS Materials</t>
  </si>
  <si>
    <t>COGS Labor</t>
  </si>
  <si>
    <t>Inventory Days on hand</t>
  </si>
  <si>
    <t>Cash Projection</t>
  </si>
  <si>
    <t>Cash at beginning of period</t>
  </si>
  <si>
    <t>A/R</t>
  </si>
  <si>
    <t>Plus Net Income</t>
  </si>
  <si>
    <t>Plus Increase in A/P</t>
  </si>
  <si>
    <t>Less Increase in Inventory</t>
  </si>
  <si>
    <t>Cash at end of period</t>
  </si>
  <si>
    <t>Less Increase in A/R</t>
  </si>
  <si>
    <t>Income Statement</t>
  </si>
  <si>
    <t>Balance Sheet</t>
  </si>
  <si>
    <t>Inventory</t>
  </si>
  <si>
    <t>A/P</t>
  </si>
  <si>
    <t>Inflows from Financing</t>
  </si>
  <si>
    <t>Beginning</t>
  </si>
  <si>
    <t>Ending</t>
  </si>
  <si>
    <t>Depreciation</t>
  </si>
  <si>
    <t>Loan</t>
  </si>
  <si>
    <t>Less Debt service</t>
  </si>
  <si>
    <t>Less Debt Service</t>
  </si>
  <si>
    <t>Cash at end or period</t>
  </si>
  <si>
    <t>% change</t>
  </si>
  <si>
    <t>Plus Depreciation</t>
  </si>
  <si>
    <t>Cash Flow Projection</t>
  </si>
  <si>
    <t>Projected Financials</t>
  </si>
  <si>
    <t>Cash Flow</t>
  </si>
  <si>
    <t>Net projected Cash</t>
  </si>
  <si>
    <t>Key Ratios</t>
  </si>
  <si>
    <t>= input cell</t>
  </si>
  <si>
    <t>Expected Capital Expenditures</t>
  </si>
  <si>
    <t xml:space="preserve">= optional input </t>
  </si>
  <si>
    <t xml:space="preserve"> Change</t>
  </si>
  <si>
    <t>Change</t>
  </si>
  <si>
    <t>Current Financials</t>
  </si>
  <si>
    <t xml:space="preserve">Projected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</si>
</sst>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5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3" fontId="0" fillId="0" borderId="0" xfId="0" applyNumberFormat="1"/>
    <xf numFmtId="43" fontId="0" fillId="0" borderId="0" xfId="0" applyNumberFormat="1" applyBorder="1"/>
    <xf numFmtId="43" fontId="2" fillId="0" borderId="0" xfId="0" applyNumberFormat="1" applyFont="1" applyBorder="1" applyAlignment="1"/>
    <xf numFmtId="43" fontId="0" fillId="2" borderId="1" xfId="0" applyNumberFormat="1" applyFill="1" applyBorder="1"/>
    <xf numFmtId="41" fontId="0" fillId="0" borderId="0" xfId="0" applyNumberFormat="1" applyBorder="1"/>
    <xf numFmtId="41" fontId="0" fillId="0" borderId="5" xfId="0" applyNumberFormat="1" applyBorder="1"/>
    <xf numFmtId="41" fontId="0" fillId="0" borderId="6" xfId="0" applyNumberFormat="1" applyBorder="1"/>
    <xf numFmtId="41" fontId="0" fillId="2" borderId="1" xfId="0" applyNumberFormat="1" applyFill="1" applyBorder="1"/>
    <xf numFmtId="41" fontId="1" fillId="0" borderId="0" xfId="0" applyNumberFormat="1" applyFont="1" applyBorder="1"/>
    <xf numFmtId="41" fontId="1" fillId="0" borderId="6" xfId="0" applyNumberFormat="1" applyFont="1" applyBorder="1"/>
    <xf numFmtId="41" fontId="0" fillId="0" borderId="7" xfId="0" applyNumberFormat="1" applyBorder="1"/>
    <xf numFmtId="41" fontId="0" fillId="0" borderId="8" xfId="0" applyNumberFormat="1" applyBorder="1"/>
    <xf numFmtId="41" fontId="0" fillId="0" borderId="9" xfId="0" applyNumberFormat="1" applyBorder="1"/>
    <xf numFmtId="41" fontId="0" fillId="0" borderId="0" xfId="0" applyNumberFormat="1"/>
    <xf numFmtId="41" fontId="1" fillId="0" borderId="5" xfId="0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8" xfId="0" applyNumberFormat="1" applyBorder="1"/>
    <xf numFmtId="164" fontId="0" fillId="2" borderId="1" xfId="0" applyNumberFormat="1" applyFill="1" applyBorder="1"/>
    <xf numFmtId="165" fontId="0" fillId="0" borderId="0" xfId="0" applyNumberFormat="1"/>
    <xf numFmtId="165" fontId="0" fillId="0" borderId="0" xfId="0" applyNumberFormat="1" applyBorder="1"/>
    <xf numFmtId="165" fontId="0" fillId="0" borderId="8" xfId="0" applyNumberFormat="1" applyBorder="1"/>
    <xf numFmtId="41" fontId="0" fillId="2" borderId="6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43" fontId="0" fillId="0" borderId="0" xfId="0" quotePrefix="1" applyNumberFormat="1"/>
    <xf numFmtId="43" fontId="0" fillId="0" borderId="3" xfId="0" applyNumberFormat="1" applyFill="1" applyBorder="1"/>
    <xf numFmtId="43" fontId="0" fillId="0" borderId="0" xfId="0" quotePrefix="1" applyNumberFormat="1" applyFill="1"/>
    <xf numFmtId="43" fontId="0" fillId="0" borderId="0" xfId="0" applyNumberFormat="1" applyFill="1"/>
    <xf numFmtId="41" fontId="4" fillId="4" borderId="0" xfId="0" applyNumberFormat="1" applyFont="1" applyFill="1" applyBorder="1"/>
    <xf numFmtId="41" fontId="4" fillId="4" borderId="8" xfId="0" applyNumberFormat="1" applyFont="1" applyFill="1" applyBorder="1"/>
    <xf numFmtId="41" fontId="5" fillId="4" borderId="0" xfId="0" applyNumberFormat="1" applyFont="1" applyFill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41" fontId="4" fillId="0" borderId="0" xfId="0" applyNumberFormat="1" applyFont="1" applyFill="1" applyBorder="1"/>
    <xf numFmtId="41" fontId="4" fillId="0" borderId="8" xfId="0" applyNumberFormat="1" applyFont="1" applyFill="1" applyBorder="1"/>
    <xf numFmtId="41" fontId="0" fillId="0" borderId="0" xfId="0" applyNumberFormat="1" applyFill="1"/>
    <xf numFmtId="41" fontId="5" fillId="0" borderId="0" xfId="0" applyNumberFormat="1" applyFont="1" applyFill="1" applyBorder="1" applyAlignment="1">
      <alignment horizontal="center"/>
    </xf>
    <xf numFmtId="41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636057</xdr:colOff>
      <xdr:row>5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0"/>
          <a:ext cx="1188506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V52"/>
  <sheetViews>
    <sheetView showGridLines="0" tabSelected="1" zoomScale="90" zoomScaleNormal="90" workbookViewId="0">
      <selection activeCell="X25" sqref="X25"/>
    </sheetView>
  </sheetViews>
  <sheetFormatPr defaultRowHeight="15" x14ac:dyDescent="0.25"/>
  <cols>
    <col min="1" max="1" width="3.7109375" style="1" customWidth="1"/>
    <col min="2" max="2" width="8.28515625" style="1" customWidth="1"/>
    <col min="3" max="3" width="13.5703125" style="1" customWidth="1"/>
    <col min="4" max="4" width="15.7109375" style="1" customWidth="1"/>
    <col min="5" max="5" width="10.7109375" style="1" customWidth="1"/>
    <col min="6" max="6" width="6.85546875" style="16" bestFit="1" customWidth="1"/>
    <col min="7" max="7" width="13.28515625" style="1" bestFit="1" customWidth="1"/>
    <col min="8" max="8" width="8.7109375" style="1" customWidth="1"/>
    <col min="9" max="9" width="3.7109375" style="1" customWidth="1"/>
    <col min="10" max="10" width="13.42578125" style="1" customWidth="1"/>
    <col min="11" max="11" width="9.140625" style="1"/>
    <col min="12" max="12" width="9.28515625" style="21" bestFit="1" customWidth="1"/>
    <col min="13" max="13" width="11.42578125" style="1" bestFit="1" customWidth="1"/>
    <col min="14" max="14" width="3.7109375" style="1" customWidth="1"/>
    <col min="15" max="15" width="6.140625" style="30" customWidth="1"/>
    <col min="16" max="19" width="9.140625" style="1"/>
    <col min="20" max="20" width="11.28515625" style="1" bestFit="1" customWidth="1"/>
    <col min="21" max="22" width="9.140625" style="1"/>
    <col min="23" max="23" width="17" style="1" bestFit="1" customWidth="1"/>
    <col min="24" max="16384" width="9.140625" style="1"/>
  </cols>
  <sheetData>
    <row r="1" spans="4:22" x14ac:dyDescent="0.25">
      <c r="E1" s="4"/>
      <c r="F1" s="27" t="s">
        <v>36</v>
      </c>
      <c r="K1" s="26"/>
      <c r="L1" s="27" t="s">
        <v>38</v>
      </c>
    </row>
    <row r="2" spans="4:22" x14ac:dyDescent="0.25">
      <c r="E2" s="28"/>
      <c r="F2" s="29"/>
      <c r="G2" s="30"/>
      <c r="H2" s="27"/>
    </row>
    <row r="3" spans="4:22" ht="26.25" x14ac:dyDescent="0.4">
      <c r="D3" s="36" t="s">
        <v>41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"/>
      <c r="V3" s="2"/>
    </row>
    <row r="4" spans="4:22" ht="19.5" x14ac:dyDescent="0.3">
      <c r="D4" s="39" t="s">
        <v>17</v>
      </c>
      <c r="E4" s="40"/>
      <c r="F4" s="40"/>
      <c r="G4" s="40"/>
      <c r="H4" s="40"/>
      <c r="I4" s="31"/>
      <c r="J4" s="40" t="s">
        <v>35</v>
      </c>
      <c r="K4" s="40"/>
      <c r="L4" s="40"/>
      <c r="M4" s="40"/>
      <c r="N4" s="31"/>
      <c r="O4" s="44"/>
      <c r="P4" s="40" t="s">
        <v>33</v>
      </c>
      <c r="Q4" s="40"/>
      <c r="R4" s="40"/>
      <c r="S4" s="40"/>
      <c r="T4" s="43"/>
      <c r="U4" s="2"/>
      <c r="V4" s="2"/>
    </row>
    <row r="5" spans="4:22" x14ac:dyDescent="0.25">
      <c r="D5" s="6" t="s">
        <v>0</v>
      </c>
      <c r="E5" s="5"/>
      <c r="F5" s="17"/>
      <c r="G5" s="8">
        <v>750000</v>
      </c>
      <c r="H5" s="5"/>
      <c r="I5" s="31"/>
      <c r="J5" s="2"/>
      <c r="K5" s="2"/>
      <c r="L5" s="2"/>
      <c r="M5" s="5"/>
      <c r="N5" s="31"/>
      <c r="O5" s="44"/>
      <c r="P5" s="5"/>
      <c r="Q5" s="5"/>
      <c r="R5" s="5"/>
      <c r="S5" s="5"/>
      <c r="T5" s="7"/>
      <c r="U5" s="2"/>
      <c r="V5" s="2"/>
    </row>
    <row r="6" spans="4:22" x14ac:dyDescent="0.25">
      <c r="D6" s="6" t="s">
        <v>6</v>
      </c>
      <c r="E6" s="5"/>
      <c r="F6" s="18">
        <v>0.4</v>
      </c>
      <c r="G6" s="8">
        <f>-G5*F6</f>
        <v>-300000</v>
      </c>
      <c r="H6" s="5"/>
      <c r="I6" s="31"/>
      <c r="J6" s="2"/>
      <c r="K6" s="2"/>
      <c r="L6" s="2"/>
      <c r="M6" s="5"/>
      <c r="N6" s="31"/>
      <c r="O6" s="44"/>
      <c r="P6" s="5" t="s">
        <v>10</v>
      </c>
      <c r="Q6" s="5"/>
      <c r="R6" s="5"/>
      <c r="S6" s="5"/>
      <c r="T6" s="24">
        <v>60000</v>
      </c>
      <c r="U6" s="2"/>
    </row>
    <row r="7" spans="4:22" x14ac:dyDescent="0.25">
      <c r="D7" s="6" t="s">
        <v>7</v>
      </c>
      <c r="E7" s="5"/>
      <c r="F7" s="17">
        <v>0.25</v>
      </c>
      <c r="G7" s="8">
        <f>-G5*F7</f>
        <v>-187500</v>
      </c>
      <c r="H7" s="5"/>
      <c r="I7" s="31"/>
      <c r="J7" s="5" t="s">
        <v>4</v>
      </c>
      <c r="K7" s="5"/>
      <c r="L7" s="22">
        <f>G18/G5*365</f>
        <v>33.000000399999998</v>
      </c>
      <c r="M7" s="5"/>
      <c r="N7" s="31"/>
      <c r="O7" s="44"/>
      <c r="P7" s="5"/>
      <c r="Q7" s="5"/>
      <c r="R7" s="5"/>
      <c r="S7" s="5"/>
      <c r="T7" s="7"/>
      <c r="U7" s="2"/>
    </row>
    <row r="8" spans="4:22" x14ac:dyDescent="0.25">
      <c r="D8" s="6"/>
      <c r="E8" s="5"/>
      <c r="F8" s="17"/>
      <c r="G8" s="5"/>
      <c r="H8" s="5"/>
      <c r="I8" s="31"/>
      <c r="J8" s="5"/>
      <c r="K8" s="5"/>
      <c r="L8" s="22"/>
      <c r="M8" s="5"/>
      <c r="N8" s="31"/>
      <c r="O8" s="44"/>
      <c r="P8" s="5" t="s">
        <v>12</v>
      </c>
      <c r="Q8" s="5"/>
      <c r="R8" s="5"/>
      <c r="S8" s="5"/>
      <c r="T8" s="7">
        <f>G14</f>
        <v>52500</v>
      </c>
      <c r="U8" s="2"/>
      <c r="V8" s="2"/>
    </row>
    <row r="9" spans="4:22" x14ac:dyDescent="0.25">
      <c r="D9" s="6"/>
      <c r="E9" s="5"/>
      <c r="F9" s="17"/>
      <c r="G9" s="5"/>
      <c r="H9" s="5"/>
      <c r="I9" s="31"/>
      <c r="J9" s="5"/>
      <c r="K9" s="5"/>
      <c r="L9" s="22"/>
      <c r="M9" s="5"/>
      <c r="N9" s="31"/>
      <c r="O9" s="44"/>
      <c r="P9" s="5"/>
      <c r="Q9" s="5"/>
      <c r="R9" s="5"/>
      <c r="S9" s="5"/>
      <c r="T9" s="7"/>
      <c r="U9" s="2"/>
      <c r="V9" s="2"/>
    </row>
    <row r="10" spans="4:22" x14ac:dyDescent="0.25">
      <c r="D10" s="6" t="s">
        <v>1</v>
      </c>
      <c r="E10" s="5"/>
      <c r="F10" s="17"/>
      <c r="G10" s="5">
        <f>G5+G6+G7</f>
        <v>262500</v>
      </c>
      <c r="H10" s="5"/>
      <c r="I10" s="31"/>
      <c r="J10" s="5" t="s">
        <v>5</v>
      </c>
      <c r="K10" s="5"/>
      <c r="L10" s="22">
        <f>-G20/(G12+G6)*365</f>
        <v>12.618554226804122</v>
      </c>
      <c r="M10" s="5"/>
      <c r="N10" s="31"/>
      <c r="O10" s="44"/>
      <c r="P10" s="5" t="s">
        <v>16</v>
      </c>
      <c r="Q10" s="5"/>
      <c r="R10" s="5"/>
      <c r="S10" s="5"/>
      <c r="T10" s="7">
        <f>-H18</f>
        <v>-67808.22</v>
      </c>
      <c r="U10" s="2"/>
      <c r="V10" s="2"/>
    </row>
    <row r="11" spans="4:22" x14ac:dyDescent="0.25">
      <c r="D11" s="6"/>
      <c r="E11" s="5"/>
      <c r="F11" s="17"/>
      <c r="G11" s="5"/>
      <c r="H11" s="5"/>
      <c r="I11" s="31"/>
      <c r="J11" s="5"/>
      <c r="K11" s="5"/>
      <c r="L11" s="22"/>
      <c r="M11" s="5"/>
      <c r="N11" s="31"/>
      <c r="O11" s="44"/>
      <c r="P11" s="5"/>
      <c r="Q11" s="5"/>
      <c r="R11" s="5"/>
      <c r="S11" s="5"/>
      <c r="T11" s="7"/>
      <c r="U11" s="2"/>
      <c r="V11" s="2"/>
    </row>
    <row r="12" spans="4:22" x14ac:dyDescent="0.25">
      <c r="D12" s="6" t="s">
        <v>2</v>
      </c>
      <c r="E12" s="5"/>
      <c r="F12" s="17">
        <f>-G12/G5</f>
        <v>0.24666666666666667</v>
      </c>
      <c r="G12" s="8">
        <v>-185000</v>
      </c>
      <c r="H12" s="5"/>
      <c r="I12" s="31"/>
      <c r="J12" s="5"/>
      <c r="K12" s="5"/>
      <c r="L12" s="22"/>
      <c r="M12" s="5"/>
      <c r="N12" s="31"/>
      <c r="O12" s="44"/>
      <c r="P12" s="5" t="s">
        <v>14</v>
      </c>
      <c r="Q12" s="5"/>
      <c r="R12" s="5"/>
      <c r="S12" s="5"/>
      <c r="T12" s="7">
        <f>-H19</f>
        <v>-36986</v>
      </c>
      <c r="U12" s="2"/>
      <c r="V12" s="2"/>
    </row>
    <row r="13" spans="4:22" x14ac:dyDescent="0.25">
      <c r="D13" s="6" t="s">
        <v>24</v>
      </c>
      <c r="E13" s="5"/>
      <c r="F13" s="17">
        <f>-G13/G5</f>
        <v>3.3333333333333333E-2</v>
      </c>
      <c r="G13" s="8">
        <v>-25000</v>
      </c>
      <c r="H13" s="5"/>
      <c r="I13" s="31"/>
      <c r="J13" s="5" t="s">
        <v>8</v>
      </c>
      <c r="K13" s="5"/>
      <c r="L13" s="22">
        <f>-G19/G6*365</f>
        <v>44.999633333333335</v>
      </c>
      <c r="M13" s="5"/>
      <c r="N13" s="31"/>
      <c r="O13" s="44"/>
      <c r="P13" s="5"/>
      <c r="Q13" s="5"/>
      <c r="R13" s="5"/>
      <c r="S13" s="5"/>
      <c r="T13" s="7"/>
      <c r="U13" s="2"/>
      <c r="V13" s="2"/>
    </row>
    <row r="14" spans="4:22" x14ac:dyDescent="0.25">
      <c r="D14" s="6" t="s">
        <v>3</v>
      </c>
      <c r="E14" s="5"/>
      <c r="F14" s="17">
        <f>G14/G5</f>
        <v>7.0000000000000007E-2</v>
      </c>
      <c r="G14" s="5">
        <f>G10+G12+G13</f>
        <v>52500</v>
      </c>
      <c r="H14" s="5"/>
      <c r="I14" s="31"/>
      <c r="J14" s="5"/>
      <c r="K14" s="5"/>
      <c r="L14" s="22"/>
      <c r="M14" s="5"/>
      <c r="N14" s="31"/>
      <c r="O14" s="44"/>
      <c r="P14" s="5" t="s">
        <v>13</v>
      </c>
      <c r="Q14" s="5"/>
      <c r="R14" s="5"/>
      <c r="S14" s="5"/>
      <c r="T14" s="7">
        <f>+H20</f>
        <v>16767.12</v>
      </c>
      <c r="U14" s="2"/>
      <c r="V14" s="2"/>
    </row>
    <row r="15" spans="4:22" x14ac:dyDescent="0.25">
      <c r="D15" s="6"/>
      <c r="E15" s="5"/>
      <c r="F15" s="17"/>
      <c r="G15" s="5"/>
      <c r="H15" s="5"/>
      <c r="I15" s="31"/>
      <c r="J15" s="5"/>
      <c r="K15" s="5"/>
      <c r="L15" s="22"/>
      <c r="M15" s="5"/>
      <c r="N15" s="31"/>
      <c r="O15" s="44"/>
      <c r="P15" s="5"/>
      <c r="Q15" s="5"/>
      <c r="R15" s="5"/>
      <c r="S15" s="5"/>
      <c r="T15" s="7"/>
      <c r="U15" s="2"/>
      <c r="V15" s="2"/>
    </row>
    <row r="16" spans="4:22" x14ac:dyDescent="0.25">
      <c r="D16" s="35" t="s">
        <v>18</v>
      </c>
      <c r="E16" s="34"/>
      <c r="F16" s="34"/>
      <c r="G16" s="34"/>
      <c r="H16" s="5"/>
      <c r="I16" s="31"/>
      <c r="J16" s="5"/>
      <c r="K16" s="5"/>
      <c r="L16" s="22"/>
      <c r="M16" s="5"/>
      <c r="N16" s="31"/>
      <c r="O16" s="44"/>
      <c r="P16" s="5" t="s">
        <v>26</v>
      </c>
      <c r="Q16" s="5"/>
      <c r="R16" s="5"/>
      <c r="S16" s="5"/>
      <c r="T16" s="7">
        <v>-50000</v>
      </c>
      <c r="U16" s="2"/>
      <c r="V16" s="2"/>
    </row>
    <row r="17" spans="4:22" x14ac:dyDescent="0.25">
      <c r="D17" s="6"/>
      <c r="E17" s="5" t="s">
        <v>22</v>
      </c>
      <c r="F17" s="17"/>
      <c r="G17" s="5" t="s">
        <v>23</v>
      </c>
      <c r="H17" s="5" t="s">
        <v>39</v>
      </c>
      <c r="I17" s="31"/>
      <c r="J17" s="5"/>
      <c r="K17" s="5"/>
      <c r="L17" s="22"/>
      <c r="M17" s="5"/>
      <c r="N17" s="31"/>
      <c r="O17" s="44"/>
      <c r="P17" s="5"/>
      <c r="Q17" s="5"/>
      <c r="R17" s="5"/>
      <c r="S17" s="5"/>
      <c r="T17" s="7"/>
      <c r="U17" s="2"/>
      <c r="V17" s="2"/>
    </row>
    <row r="18" spans="4:22" x14ac:dyDescent="0.25">
      <c r="D18" s="6" t="s">
        <v>11</v>
      </c>
      <c r="E18" s="8">
        <v>0</v>
      </c>
      <c r="F18" s="17"/>
      <c r="G18" s="8">
        <v>67808.22</v>
      </c>
      <c r="H18" s="5">
        <f>G18-E18</f>
        <v>67808.22</v>
      </c>
      <c r="I18" s="31"/>
      <c r="J18" s="5"/>
      <c r="K18" s="5"/>
      <c r="L18" s="22"/>
      <c r="M18" s="5"/>
      <c r="N18" s="31"/>
      <c r="O18" s="44"/>
      <c r="P18" s="5" t="s">
        <v>30</v>
      </c>
      <c r="Q18" s="5"/>
      <c r="R18" s="5"/>
      <c r="S18" s="5"/>
      <c r="T18" s="7">
        <f>-G13</f>
        <v>25000</v>
      </c>
      <c r="U18" s="2"/>
      <c r="V18" s="2"/>
    </row>
    <row r="19" spans="4:22" x14ac:dyDescent="0.25">
      <c r="D19" s="6" t="s">
        <v>19</v>
      </c>
      <c r="E19" s="8">
        <v>0</v>
      </c>
      <c r="F19" s="17"/>
      <c r="G19" s="8">
        <v>36986</v>
      </c>
      <c r="H19" s="5">
        <f t="shared" ref="H19:H21" si="0">G19-E19</f>
        <v>36986</v>
      </c>
      <c r="I19" s="31"/>
      <c r="J19" s="5"/>
      <c r="K19" s="5"/>
      <c r="L19" s="22"/>
      <c r="M19" s="5"/>
      <c r="N19" s="31"/>
      <c r="O19" s="44"/>
      <c r="P19" s="5"/>
      <c r="Q19" s="5"/>
      <c r="R19" s="5"/>
      <c r="S19" s="5"/>
      <c r="T19" s="7"/>
      <c r="U19" s="2"/>
      <c r="V19" s="2"/>
    </row>
    <row r="20" spans="4:22" x14ac:dyDescent="0.25">
      <c r="D20" s="6" t="s">
        <v>20</v>
      </c>
      <c r="E20" s="8">
        <v>0</v>
      </c>
      <c r="F20" s="17"/>
      <c r="G20" s="8">
        <v>16767.12</v>
      </c>
      <c r="H20" s="5">
        <f t="shared" si="0"/>
        <v>16767.12</v>
      </c>
      <c r="I20" s="31"/>
      <c r="J20" s="5"/>
      <c r="K20" s="5"/>
      <c r="L20" s="22"/>
      <c r="M20" s="5"/>
      <c r="N20" s="31"/>
      <c r="O20" s="44"/>
      <c r="P20" s="9" t="s">
        <v>15</v>
      </c>
      <c r="Q20" s="9"/>
      <c r="R20" s="9"/>
      <c r="S20" s="9"/>
      <c r="T20" s="10">
        <f>SUM(T6:T18)</f>
        <v>-527.10000000000218</v>
      </c>
      <c r="U20" s="2"/>
      <c r="V20" s="2"/>
    </row>
    <row r="21" spans="4:22" x14ac:dyDescent="0.25">
      <c r="D21" s="6" t="s">
        <v>25</v>
      </c>
      <c r="E21" s="8">
        <v>500000</v>
      </c>
      <c r="F21" s="17"/>
      <c r="G21" s="8">
        <v>450000</v>
      </c>
      <c r="H21" s="5">
        <f t="shared" si="0"/>
        <v>-50000</v>
      </c>
      <c r="I21" s="31"/>
      <c r="J21" s="5"/>
      <c r="K21" s="5"/>
      <c r="L21" s="22"/>
      <c r="M21" s="5"/>
      <c r="N21" s="31"/>
      <c r="O21" s="44"/>
      <c r="P21" s="5"/>
      <c r="Q21" s="5"/>
      <c r="R21" s="5"/>
      <c r="S21" s="5"/>
      <c r="T21" s="7"/>
      <c r="U21" s="2"/>
      <c r="V21" s="2"/>
    </row>
    <row r="22" spans="4:22" x14ac:dyDescent="0.25">
      <c r="D22" s="6"/>
      <c r="E22" s="5"/>
      <c r="F22" s="17"/>
      <c r="G22" s="5"/>
      <c r="H22" s="5"/>
      <c r="I22" s="31"/>
      <c r="J22" s="5"/>
      <c r="K22" s="5"/>
      <c r="L22" s="22"/>
      <c r="M22" s="5"/>
      <c r="N22" s="31"/>
      <c r="O22" s="44"/>
      <c r="P22" s="5"/>
      <c r="Q22" s="5"/>
      <c r="R22" s="5"/>
      <c r="S22" s="5"/>
      <c r="T22" s="7"/>
      <c r="U22" s="2"/>
      <c r="V22" s="2"/>
    </row>
    <row r="23" spans="4:22" x14ac:dyDescent="0.25">
      <c r="D23" s="11"/>
      <c r="E23" s="12"/>
      <c r="F23" s="19"/>
      <c r="G23" s="12"/>
      <c r="H23" s="12"/>
      <c r="I23" s="32"/>
      <c r="J23" s="12"/>
      <c r="K23" s="12"/>
      <c r="L23" s="23"/>
      <c r="M23" s="12"/>
      <c r="N23" s="32"/>
      <c r="O23" s="45"/>
      <c r="P23" s="12"/>
      <c r="Q23" s="12"/>
      <c r="R23" s="12"/>
      <c r="S23" s="12"/>
      <c r="T23" s="13"/>
      <c r="U23" s="2"/>
      <c r="V23" s="2"/>
    </row>
    <row r="24" spans="4:22" x14ac:dyDescent="0.25">
      <c r="D24" s="14"/>
      <c r="E24" s="14"/>
      <c r="G24" s="14"/>
      <c r="H24" s="14"/>
      <c r="I24" s="14"/>
      <c r="J24" s="14"/>
      <c r="K24" s="14"/>
      <c r="M24" s="14"/>
      <c r="N24" s="14"/>
      <c r="O24" s="46"/>
      <c r="P24" s="14"/>
      <c r="Q24" s="14"/>
      <c r="R24" s="14"/>
      <c r="S24" s="14"/>
      <c r="T24" s="14"/>
      <c r="U24" s="2"/>
      <c r="V24" s="2"/>
    </row>
    <row r="25" spans="4:22" x14ac:dyDescent="0.25">
      <c r="D25" s="14"/>
      <c r="E25" s="14"/>
      <c r="G25" s="14"/>
      <c r="H25" s="14"/>
      <c r="I25" s="14"/>
      <c r="J25" s="14"/>
      <c r="K25" s="14"/>
      <c r="M25" s="14"/>
      <c r="N25" s="14"/>
      <c r="O25" s="46"/>
      <c r="P25" s="14"/>
      <c r="Q25" s="14"/>
      <c r="R25" s="14"/>
      <c r="S25" s="14"/>
      <c r="T25" s="14"/>
      <c r="U25" s="2"/>
      <c r="V25" s="2"/>
    </row>
    <row r="26" spans="4:22" ht="26.25" x14ac:dyDescent="0.4">
      <c r="D26" s="36" t="s">
        <v>31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2"/>
      <c r="V26" s="2"/>
    </row>
    <row r="27" spans="4:22" ht="19.5" x14ac:dyDescent="0.3">
      <c r="D27" s="39" t="s">
        <v>32</v>
      </c>
      <c r="E27" s="40"/>
      <c r="F27" s="40"/>
      <c r="G27" s="40"/>
      <c r="H27" s="40"/>
      <c r="I27" s="33"/>
      <c r="J27" s="40" t="s">
        <v>35</v>
      </c>
      <c r="K27" s="40"/>
      <c r="L27" s="40"/>
      <c r="M27" s="40"/>
      <c r="N27" s="33"/>
      <c r="O27" s="47"/>
      <c r="P27" s="40" t="s">
        <v>9</v>
      </c>
      <c r="Q27" s="40"/>
      <c r="R27" s="40"/>
      <c r="S27" s="40"/>
      <c r="T27" s="43"/>
      <c r="U27" s="2"/>
      <c r="V27" s="2"/>
    </row>
    <row r="28" spans="4:22" x14ac:dyDescent="0.25">
      <c r="D28" s="6"/>
      <c r="E28" s="5"/>
      <c r="F28" s="17"/>
      <c r="G28" s="48" t="s">
        <v>29</v>
      </c>
      <c r="H28" s="20">
        <v>0.1</v>
      </c>
      <c r="I28" s="31"/>
      <c r="J28" s="5"/>
      <c r="K28" s="5"/>
      <c r="L28" s="22"/>
      <c r="M28" s="5"/>
      <c r="N28" s="31"/>
      <c r="O28" s="44"/>
      <c r="P28" s="41"/>
      <c r="Q28" s="41"/>
      <c r="R28" s="41"/>
      <c r="S28" s="41"/>
      <c r="T28" s="42"/>
    </row>
    <row r="29" spans="4:22" x14ac:dyDescent="0.25">
      <c r="D29" s="35" t="s">
        <v>17</v>
      </c>
      <c r="E29" s="34"/>
      <c r="F29" s="34"/>
      <c r="G29" s="34"/>
      <c r="H29" s="5"/>
      <c r="I29" s="31"/>
      <c r="J29" s="5"/>
      <c r="K29" s="5"/>
      <c r="L29" s="22"/>
      <c r="M29" s="5" t="s">
        <v>42</v>
      </c>
      <c r="N29" s="31"/>
      <c r="O29" s="44"/>
      <c r="P29" s="5"/>
      <c r="Q29" s="5"/>
      <c r="R29" s="5"/>
      <c r="S29" s="5"/>
      <c r="T29" s="7"/>
    </row>
    <row r="30" spans="4:22" x14ac:dyDescent="0.25">
      <c r="D30" s="6" t="s">
        <v>0</v>
      </c>
      <c r="E30" s="5"/>
      <c r="F30" s="17"/>
      <c r="G30" s="5">
        <f>G5*(1+H28)</f>
        <v>825000.00000000012</v>
      </c>
      <c r="H30" s="5"/>
      <c r="I30" s="31"/>
      <c r="J30" s="5" t="s">
        <v>4</v>
      </c>
      <c r="K30" s="5"/>
      <c r="L30" s="26">
        <f>L7</f>
        <v>33.000000399999998</v>
      </c>
      <c r="M30" s="5">
        <f>G30/365*L30</f>
        <v>74589.042000000001</v>
      </c>
      <c r="N30" s="31"/>
      <c r="O30" s="44"/>
      <c r="P30" s="5" t="s">
        <v>10</v>
      </c>
      <c r="Q30" s="5"/>
      <c r="R30" s="5"/>
      <c r="S30" s="5"/>
      <c r="T30" s="7">
        <f>T20</f>
        <v>-527.10000000000218</v>
      </c>
    </row>
    <row r="31" spans="4:22" x14ac:dyDescent="0.25">
      <c r="D31" s="6" t="s">
        <v>6</v>
      </c>
      <c r="E31" s="5"/>
      <c r="F31" s="25">
        <v>0.4</v>
      </c>
      <c r="G31" s="5">
        <f>-G30*F31</f>
        <v>-330000.00000000006</v>
      </c>
      <c r="H31" s="5"/>
      <c r="I31" s="31"/>
      <c r="J31" s="5"/>
      <c r="K31" s="5"/>
      <c r="L31" s="22"/>
      <c r="M31" s="5"/>
      <c r="N31" s="31"/>
      <c r="O31" s="44"/>
      <c r="P31" s="5"/>
      <c r="Q31" s="5"/>
      <c r="R31" s="5"/>
      <c r="S31" s="5"/>
      <c r="T31" s="7"/>
    </row>
    <row r="32" spans="4:22" x14ac:dyDescent="0.25">
      <c r="D32" s="6" t="s">
        <v>7</v>
      </c>
      <c r="E32" s="5"/>
      <c r="F32" s="25">
        <f>F7</f>
        <v>0.25</v>
      </c>
      <c r="G32" s="5">
        <f>-G30*F32</f>
        <v>-206250.00000000003</v>
      </c>
      <c r="H32" s="5"/>
      <c r="I32" s="31"/>
      <c r="J32" s="5"/>
      <c r="K32" s="5"/>
      <c r="L32" s="22"/>
      <c r="M32" s="5"/>
      <c r="N32" s="31"/>
      <c r="O32" s="44"/>
      <c r="P32" s="5" t="s">
        <v>12</v>
      </c>
      <c r="Q32" s="5"/>
      <c r="R32" s="5"/>
      <c r="S32" s="5"/>
      <c r="T32" s="7">
        <f>G39</f>
        <v>60249.999999999971</v>
      </c>
    </row>
    <row r="33" spans="4:20" x14ac:dyDescent="0.25">
      <c r="D33" s="6"/>
      <c r="E33" s="5"/>
      <c r="F33" s="17"/>
      <c r="G33" s="5"/>
      <c r="H33" s="5"/>
      <c r="I33" s="31"/>
      <c r="J33" s="5" t="s">
        <v>5</v>
      </c>
      <c r="K33" s="5"/>
      <c r="L33" s="26">
        <f>L10</f>
        <v>12.618554226804122</v>
      </c>
      <c r="M33" s="5">
        <f>(-G31+-G37)/365*L33</f>
        <v>18443.832000000002</v>
      </c>
      <c r="N33" s="31"/>
      <c r="O33" s="44"/>
      <c r="P33" s="5"/>
      <c r="Q33" s="5"/>
      <c r="R33" s="5"/>
      <c r="S33" s="5"/>
      <c r="T33" s="7"/>
    </row>
    <row r="34" spans="4:20" x14ac:dyDescent="0.25">
      <c r="D34" s="6"/>
      <c r="E34" s="5"/>
      <c r="F34" s="17"/>
      <c r="G34" s="5"/>
      <c r="H34" s="5"/>
      <c r="I34" s="31"/>
      <c r="J34" s="5"/>
      <c r="K34" s="5"/>
      <c r="L34" s="22"/>
      <c r="M34" s="5"/>
      <c r="N34" s="31"/>
      <c r="O34" s="44"/>
      <c r="P34" s="5" t="s">
        <v>16</v>
      </c>
      <c r="Q34" s="5"/>
      <c r="R34" s="5"/>
      <c r="S34" s="5"/>
      <c r="T34" s="7">
        <f>-H45</f>
        <v>-6780.8220000000001</v>
      </c>
    </row>
    <row r="35" spans="4:20" x14ac:dyDescent="0.25">
      <c r="D35" s="6" t="s">
        <v>1</v>
      </c>
      <c r="E35" s="5"/>
      <c r="F35" s="17"/>
      <c r="G35" s="5">
        <f>G30+G31+G32</f>
        <v>288750</v>
      </c>
      <c r="H35" s="5"/>
      <c r="I35" s="31"/>
      <c r="J35" s="5"/>
      <c r="K35" s="5"/>
      <c r="L35" s="22"/>
      <c r="M35" s="5"/>
      <c r="N35" s="31"/>
      <c r="O35" s="44"/>
      <c r="P35" s="5"/>
      <c r="Q35" s="5"/>
      <c r="R35" s="5"/>
      <c r="S35" s="5"/>
      <c r="T35" s="7"/>
    </row>
    <row r="36" spans="4:20" x14ac:dyDescent="0.25">
      <c r="D36" s="6"/>
      <c r="E36" s="5"/>
      <c r="F36" s="17"/>
      <c r="G36" s="5"/>
      <c r="H36" s="5"/>
      <c r="I36" s="31"/>
      <c r="J36" s="5" t="s">
        <v>8</v>
      </c>
      <c r="K36" s="5"/>
      <c r="L36" s="26">
        <f>L13</f>
        <v>44.999633333333335</v>
      </c>
      <c r="M36" s="5">
        <f>(-G31/365)*L36</f>
        <v>40684.600000000006</v>
      </c>
      <c r="N36" s="31"/>
      <c r="O36" s="44"/>
      <c r="P36" s="5" t="s">
        <v>14</v>
      </c>
      <c r="Q36" s="5"/>
      <c r="R36" s="5"/>
      <c r="S36" s="5"/>
      <c r="T36" s="7">
        <f>-H46</f>
        <v>-3698.6000000000058</v>
      </c>
    </row>
    <row r="37" spans="4:20" x14ac:dyDescent="0.25">
      <c r="D37" s="6" t="s">
        <v>2</v>
      </c>
      <c r="E37" s="5"/>
      <c r="F37" s="25">
        <f>F12</f>
        <v>0.24666666666666667</v>
      </c>
      <c r="G37" s="5">
        <f>-G30*F37</f>
        <v>-203500.00000000003</v>
      </c>
      <c r="H37" s="5"/>
      <c r="I37" s="31"/>
      <c r="J37" s="5"/>
      <c r="K37" s="5"/>
      <c r="L37" s="22"/>
      <c r="M37" s="5"/>
      <c r="N37" s="31"/>
      <c r="O37" s="44"/>
      <c r="P37" s="5"/>
      <c r="Q37" s="5"/>
      <c r="R37" s="5"/>
      <c r="S37" s="5"/>
      <c r="T37" s="7"/>
    </row>
    <row r="38" spans="4:20" x14ac:dyDescent="0.25">
      <c r="D38" s="6" t="s">
        <v>24</v>
      </c>
      <c r="E38" s="5"/>
      <c r="F38" s="17"/>
      <c r="G38" s="8">
        <v>-25000</v>
      </c>
      <c r="H38" s="5"/>
      <c r="I38" s="31"/>
      <c r="J38" s="5"/>
      <c r="K38" s="5"/>
      <c r="L38" s="22"/>
      <c r="M38" s="5"/>
      <c r="N38" s="31"/>
      <c r="O38" s="44"/>
      <c r="P38" s="5" t="s">
        <v>13</v>
      </c>
      <c r="Q38" s="5"/>
      <c r="R38" s="5"/>
      <c r="S38" s="5"/>
      <c r="T38" s="7">
        <f>H47</f>
        <v>1676.7120000000032</v>
      </c>
    </row>
    <row r="39" spans="4:20" x14ac:dyDescent="0.25">
      <c r="D39" s="6" t="s">
        <v>3</v>
      </c>
      <c r="E39" s="5"/>
      <c r="F39" s="17">
        <f>G39/G30</f>
        <v>7.3030303030302987E-2</v>
      </c>
      <c r="G39" s="5">
        <f>G35+G37+G38</f>
        <v>60249.999999999971</v>
      </c>
      <c r="H39" s="5"/>
      <c r="I39" s="31"/>
      <c r="J39" s="5"/>
      <c r="K39" s="5"/>
      <c r="L39" s="22"/>
      <c r="M39" s="5"/>
      <c r="N39" s="31"/>
      <c r="O39" s="44"/>
      <c r="P39" s="5"/>
      <c r="Q39" s="5"/>
      <c r="R39" s="5"/>
      <c r="S39" s="5"/>
      <c r="T39" s="7"/>
    </row>
    <row r="40" spans="4:20" x14ac:dyDescent="0.25">
      <c r="D40" s="6"/>
      <c r="E40" s="5"/>
      <c r="F40" s="17"/>
      <c r="G40" s="5"/>
      <c r="H40" s="5"/>
      <c r="I40" s="31"/>
      <c r="J40" s="5"/>
      <c r="K40" s="5"/>
      <c r="L40" s="22"/>
      <c r="M40" s="5"/>
      <c r="N40" s="31"/>
      <c r="O40" s="44"/>
      <c r="P40" s="5" t="s">
        <v>27</v>
      </c>
      <c r="Q40" s="5"/>
      <c r="R40" s="5"/>
      <c r="S40" s="5"/>
      <c r="T40" s="7">
        <f>H48</f>
        <v>-50000</v>
      </c>
    </row>
    <row r="41" spans="4:20" x14ac:dyDescent="0.25">
      <c r="D41" s="6"/>
      <c r="E41" s="5"/>
      <c r="F41" s="17"/>
      <c r="G41" s="5"/>
      <c r="H41" s="5"/>
      <c r="I41" s="31"/>
      <c r="J41" s="5"/>
      <c r="K41" s="5"/>
      <c r="L41" s="22"/>
      <c r="M41" s="5"/>
      <c r="N41" s="31"/>
      <c r="O41" s="44"/>
      <c r="P41" s="5"/>
      <c r="Q41" s="5"/>
      <c r="R41" s="5"/>
      <c r="S41" s="5"/>
      <c r="T41" s="7"/>
    </row>
    <row r="42" spans="4:20" x14ac:dyDescent="0.25">
      <c r="D42" s="15"/>
      <c r="E42" s="34"/>
      <c r="F42" s="34"/>
      <c r="G42" s="34"/>
      <c r="H42" s="5"/>
      <c r="I42" s="31"/>
      <c r="J42" s="5"/>
      <c r="K42" s="5"/>
      <c r="L42" s="22"/>
      <c r="M42" s="5"/>
      <c r="N42" s="31"/>
      <c r="O42" s="44"/>
      <c r="P42" s="5" t="s">
        <v>30</v>
      </c>
      <c r="Q42" s="5"/>
      <c r="R42" s="5"/>
      <c r="S42" s="5"/>
      <c r="T42" s="7">
        <f>-G38</f>
        <v>25000</v>
      </c>
    </row>
    <row r="43" spans="4:20" x14ac:dyDescent="0.25">
      <c r="D43" s="35" t="s">
        <v>18</v>
      </c>
      <c r="E43" s="34"/>
      <c r="F43" s="34"/>
      <c r="G43" s="34"/>
      <c r="H43" s="5"/>
      <c r="I43" s="31"/>
      <c r="J43" s="5"/>
      <c r="K43" s="5"/>
      <c r="L43" s="22"/>
      <c r="M43" s="5"/>
      <c r="N43" s="31"/>
      <c r="O43" s="44"/>
      <c r="P43" s="5"/>
      <c r="Q43" s="5"/>
      <c r="R43" s="5"/>
      <c r="S43" s="5"/>
      <c r="T43" s="7"/>
    </row>
    <row r="44" spans="4:20" x14ac:dyDescent="0.25">
      <c r="D44" s="6"/>
      <c r="E44" s="5" t="s">
        <v>22</v>
      </c>
      <c r="F44" s="17"/>
      <c r="G44" s="5" t="s">
        <v>23</v>
      </c>
      <c r="H44" s="5" t="s">
        <v>40</v>
      </c>
      <c r="I44" s="31"/>
      <c r="J44" s="5"/>
      <c r="K44" s="5"/>
      <c r="L44" s="22"/>
      <c r="M44" s="5"/>
      <c r="N44" s="31"/>
      <c r="O44" s="44"/>
      <c r="P44" s="5" t="s">
        <v>28</v>
      </c>
      <c r="Q44" s="5"/>
      <c r="R44" s="5"/>
      <c r="S44" s="5"/>
      <c r="T44" s="7">
        <f>SUM(T30:T42)</f>
        <v>25920.189999999959</v>
      </c>
    </row>
    <row r="45" spans="4:20" x14ac:dyDescent="0.25">
      <c r="D45" s="6" t="s">
        <v>11</v>
      </c>
      <c r="E45" s="5">
        <f>G18</f>
        <v>67808.22</v>
      </c>
      <c r="F45" s="17"/>
      <c r="G45" s="5">
        <f>M30</f>
        <v>74589.042000000001</v>
      </c>
      <c r="H45" s="5">
        <f>G45-E45</f>
        <v>6780.8220000000001</v>
      </c>
      <c r="I45" s="31"/>
      <c r="J45" s="5"/>
      <c r="K45" s="5"/>
      <c r="L45" s="22"/>
      <c r="M45" s="5"/>
      <c r="N45" s="31"/>
      <c r="O45" s="44"/>
      <c r="P45" s="5"/>
      <c r="Q45" s="5"/>
      <c r="R45" s="5"/>
      <c r="S45" s="5"/>
      <c r="T45" s="7"/>
    </row>
    <row r="46" spans="4:20" x14ac:dyDescent="0.25">
      <c r="D46" s="6" t="s">
        <v>19</v>
      </c>
      <c r="E46" s="5">
        <f>G19</f>
        <v>36986</v>
      </c>
      <c r="F46" s="17"/>
      <c r="G46" s="5">
        <f>M36</f>
        <v>40684.600000000006</v>
      </c>
      <c r="H46" s="5">
        <f t="shared" ref="H46:H48" si="1">G46-E46</f>
        <v>3698.6000000000058</v>
      </c>
      <c r="I46" s="31"/>
      <c r="J46" s="5"/>
      <c r="K46" s="5"/>
      <c r="L46" s="22"/>
      <c r="M46" s="5"/>
      <c r="N46" s="31"/>
      <c r="O46" s="44"/>
      <c r="P46" s="5" t="s">
        <v>37</v>
      </c>
      <c r="Q46" s="5"/>
      <c r="R46" s="5"/>
      <c r="S46" s="5"/>
      <c r="T46" s="8"/>
    </row>
    <row r="47" spans="4:20" x14ac:dyDescent="0.25">
      <c r="D47" s="6" t="s">
        <v>20</v>
      </c>
      <c r="E47" s="5">
        <f>G20</f>
        <v>16767.12</v>
      </c>
      <c r="F47" s="17"/>
      <c r="G47" s="5">
        <f>M33</f>
        <v>18443.832000000002</v>
      </c>
      <c r="H47" s="5">
        <f t="shared" si="1"/>
        <v>1676.7120000000032</v>
      </c>
      <c r="I47" s="31"/>
      <c r="J47" s="5"/>
      <c r="K47" s="5"/>
      <c r="L47" s="22"/>
      <c r="M47" s="5"/>
      <c r="N47" s="31"/>
      <c r="O47" s="44"/>
      <c r="P47" s="5"/>
      <c r="Q47" s="5"/>
      <c r="R47" s="5"/>
      <c r="S47" s="5"/>
      <c r="T47" s="7"/>
    </row>
    <row r="48" spans="4:20" x14ac:dyDescent="0.25">
      <c r="D48" s="6" t="s">
        <v>25</v>
      </c>
      <c r="E48" s="5">
        <f>G21</f>
        <v>450000</v>
      </c>
      <c r="F48" s="17"/>
      <c r="G48" s="5">
        <v>400000</v>
      </c>
      <c r="H48" s="5">
        <f t="shared" si="1"/>
        <v>-50000</v>
      </c>
      <c r="I48" s="31"/>
      <c r="J48" s="5"/>
      <c r="K48" s="5"/>
      <c r="L48" s="22"/>
      <c r="M48" s="5"/>
      <c r="N48" s="31"/>
      <c r="O48" s="44"/>
      <c r="P48" s="5" t="s">
        <v>21</v>
      </c>
      <c r="Q48" s="5"/>
      <c r="R48" s="5"/>
      <c r="S48" s="5"/>
      <c r="T48" s="8"/>
    </row>
    <row r="49" spans="4:20" x14ac:dyDescent="0.25">
      <c r="D49" s="6"/>
      <c r="E49" s="5"/>
      <c r="F49" s="17"/>
      <c r="G49" s="5"/>
      <c r="H49" s="5"/>
      <c r="I49" s="31"/>
      <c r="J49" s="5"/>
      <c r="K49" s="5"/>
      <c r="L49" s="22"/>
      <c r="M49" s="5"/>
      <c r="N49" s="31"/>
      <c r="O49" s="44"/>
      <c r="P49" s="5"/>
      <c r="Q49" s="5"/>
      <c r="R49" s="5"/>
      <c r="S49" s="5"/>
      <c r="T49" s="7"/>
    </row>
    <row r="50" spans="4:20" x14ac:dyDescent="0.25">
      <c r="D50" s="6"/>
      <c r="E50" s="5"/>
      <c r="F50" s="17"/>
      <c r="G50" s="5"/>
      <c r="H50" s="5"/>
      <c r="I50" s="31"/>
      <c r="J50" s="5"/>
      <c r="K50" s="5"/>
      <c r="L50" s="22"/>
      <c r="M50" s="5"/>
      <c r="N50" s="31"/>
      <c r="O50" s="44"/>
      <c r="P50" s="9" t="s">
        <v>34</v>
      </c>
      <c r="Q50" s="9"/>
      <c r="R50" s="9"/>
      <c r="S50" s="9"/>
      <c r="T50" s="10">
        <f>T44-T46+T48</f>
        <v>25920.189999999959</v>
      </c>
    </row>
    <row r="51" spans="4:20" x14ac:dyDescent="0.25">
      <c r="D51" s="6"/>
      <c r="E51" s="5"/>
      <c r="F51" s="17"/>
      <c r="G51" s="5"/>
      <c r="H51" s="5"/>
      <c r="I51" s="31"/>
      <c r="J51" s="5"/>
      <c r="K51" s="5"/>
      <c r="L51" s="22"/>
      <c r="M51" s="5"/>
      <c r="N51" s="31"/>
      <c r="O51" s="44"/>
      <c r="P51" s="5"/>
      <c r="Q51" s="5"/>
      <c r="R51" s="5"/>
      <c r="S51" s="5"/>
      <c r="T51" s="7"/>
    </row>
    <row r="52" spans="4:20" x14ac:dyDescent="0.25">
      <c r="D52" s="11"/>
      <c r="E52" s="12"/>
      <c r="F52" s="19"/>
      <c r="G52" s="12"/>
      <c r="H52" s="12"/>
      <c r="I52" s="32"/>
      <c r="J52" s="12"/>
      <c r="K52" s="12"/>
      <c r="L52" s="23"/>
      <c r="M52" s="12"/>
      <c r="N52" s="32"/>
      <c r="O52" s="45"/>
      <c r="P52" s="12"/>
      <c r="Q52" s="12"/>
      <c r="R52" s="12"/>
      <c r="S52" s="12"/>
      <c r="T52" s="13"/>
    </row>
  </sheetData>
  <mergeCells count="13">
    <mergeCell ref="D3:T3"/>
    <mergeCell ref="D29:G29"/>
    <mergeCell ref="P28:T28"/>
    <mergeCell ref="P27:T27"/>
    <mergeCell ref="P4:T4"/>
    <mergeCell ref="J27:M27"/>
    <mergeCell ref="D16:G16"/>
    <mergeCell ref="E42:G42"/>
    <mergeCell ref="D43:G43"/>
    <mergeCell ref="D26:T26"/>
    <mergeCell ref="D4:H4"/>
    <mergeCell ref="J4:M4"/>
    <mergeCell ref="D27:H27"/>
  </mergeCells>
  <pageMargins left="0.25" right="0.25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</dc:creator>
  <cp:lastModifiedBy>LpC</cp:lastModifiedBy>
  <cp:lastPrinted>2018-04-06T20:58:28Z</cp:lastPrinted>
  <dcterms:created xsi:type="dcterms:W3CDTF">2018-04-04T17:31:49Z</dcterms:created>
  <dcterms:modified xsi:type="dcterms:W3CDTF">2018-04-06T21:02:11Z</dcterms:modified>
</cp:coreProperties>
</file>